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Umum\"/>
    </mc:Choice>
  </mc:AlternateContent>
  <xr:revisionPtr revIDLastSave="0" documentId="13_ncr:1_{AC62B46D-4FBC-4A6C-8C60-E6F7296B77B4}" xr6:coauthVersionLast="47" xr6:coauthVersionMax="47" xr10:uidLastSave="{00000000-0000-0000-0000-000000000000}"/>
  <bookViews>
    <workbookView xWindow="-110" yWindow="-110" windowWidth="19420" windowHeight="10420" tabRatio="818" firstSheet="27" activeTab="27" xr2:uid="{00000000-000D-0000-FFFF-FFFF00000000}"/>
  </bookViews>
  <sheets>
    <sheet name="28042022" sheetId="1" state="hidden" r:id="rId1"/>
    <sheet name="Foto 28042022" sheetId="2" state="hidden" r:id="rId2"/>
    <sheet name="27052022(1)" sheetId="5" state="hidden" r:id="rId3"/>
    <sheet name="27052022(2)" sheetId="3" state="hidden" r:id="rId4"/>
    <sheet name="Foto27052022" sheetId="4" state="hidden" r:id="rId5"/>
    <sheet name="30052022" sheetId="6" state="hidden" r:id="rId6"/>
    <sheet name="Foto30052022" sheetId="7" state="hidden" r:id="rId7"/>
    <sheet name="06062022" sheetId="8" state="hidden" r:id="rId8"/>
    <sheet name="Foto06062022" sheetId="9" state="hidden" r:id="rId9"/>
    <sheet name="14062022" sheetId="12" state="hidden" r:id="rId10"/>
    <sheet name="Foto14062022" sheetId="13" state="hidden" r:id="rId11"/>
    <sheet name="22062022" sheetId="10" state="hidden" r:id="rId12"/>
    <sheet name="Foto22062022" sheetId="11" state="hidden" r:id="rId13"/>
    <sheet name="27062022" sheetId="14" state="hidden" r:id="rId14"/>
    <sheet name="Foto 27062022" sheetId="15" state="hidden" r:id="rId15"/>
    <sheet name="20072022 Purchase" sheetId="16" state="hidden" r:id="rId16"/>
    <sheet name="20072022 " sheetId="17" state="hidden" r:id="rId17"/>
    <sheet name="20220726" sheetId="19" state="hidden" r:id="rId18"/>
    <sheet name="20220803" sheetId="18" state="hidden" r:id="rId19"/>
    <sheet name="202208012" sheetId="20" state="hidden" r:id="rId20"/>
    <sheet name="Foto202208012" sheetId="21" state="hidden" r:id="rId21"/>
    <sheet name="20220819" sheetId="22" state="hidden" r:id="rId22"/>
    <sheet name="foto20220819" sheetId="23" state="hidden" r:id="rId23"/>
    <sheet name="20220901" sheetId="24" state="hidden" r:id="rId24"/>
    <sheet name="foto20220901" sheetId="25" state="hidden" r:id="rId25"/>
    <sheet name="20220906" sheetId="26" state="hidden" r:id="rId26"/>
    <sheet name="foto20220906" sheetId="27" state="hidden" r:id="rId27"/>
    <sheet name="20220915" sheetId="28" r:id="rId28"/>
  </sheets>
  <externalReferences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  <externalReference r:id="rId51"/>
    <externalReference r:id="rId52"/>
    <externalReference r:id="rId53"/>
    <externalReference r:id="rId54"/>
    <externalReference r:id="rId55"/>
    <externalReference r:id="rId56"/>
  </externalReferences>
  <definedNames>
    <definedName name="________DBA7" localSheetId="9">[1]worksheet!#REF!</definedName>
    <definedName name="________DBA7" localSheetId="16">[1]worksheet!#REF!</definedName>
    <definedName name="________DBA7" localSheetId="15">[1]worksheet!#REF!</definedName>
    <definedName name="________DBA7" localSheetId="17">[1]worksheet!#REF!</definedName>
    <definedName name="________DBA7" localSheetId="19">[1]worksheet!#REF!</definedName>
    <definedName name="________DBA7" localSheetId="18">[1]worksheet!#REF!</definedName>
    <definedName name="________DBA7" localSheetId="21">[1]worksheet!#REF!</definedName>
    <definedName name="________DBA7" localSheetId="23">[1]worksheet!#REF!</definedName>
    <definedName name="________DBA7" localSheetId="25">[1]worksheet!#REF!</definedName>
    <definedName name="________DBA7" localSheetId="27">[1]worksheet!#REF!</definedName>
    <definedName name="________DBA7" localSheetId="10">[1]worksheet!#REF!</definedName>
    <definedName name="________DBA7">[1]worksheet!#REF!</definedName>
    <definedName name="_______DBA7" localSheetId="9">[1]worksheet!#REF!</definedName>
    <definedName name="_______DBA7" localSheetId="16">[1]worksheet!#REF!</definedName>
    <definedName name="_______DBA7" localSheetId="15">[1]worksheet!#REF!</definedName>
    <definedName name="_______DBA7" localSheetId="17">[1]worksheet!#REF!</definedName>
    <definedName name="_______DBA7" localSheetId="19">[1]worksheet!#REF!</definedName>
    <definedName name="_______DBA7" localSheetId="18">[1]worksheet!#REF!</definedName>
    <definedName name="_______DBA7" localSheetId="21">[1]worksheet!#REF!</definedName>
    <definedName name="_______DBA7" localSheetId="23">[1]worksheet!#REF!</definedName>
    <definedName name="_______DBA7" localSheetId="25">[1]worksheet!#REF!</definedName>
    <definedName name="_______DBA7" localSheetId="27">[1]worksheet!#REF!</definedName>
    <definedName name="_______DBA7" localSheetId="10">[1]worksheet!#REF!</definedName>
    <definedName name="_______DBA7">[1]worksheet!#REF!</definedName>
    <definedName name="_____DBA7" localSheetId="9">[1]worksheet!#REF!</definedName>
    <definedName name="_____DBA7" localSheetId="16">[1]worksheet!#REF!</definedName>
    <definedName name="_____DBA7" localSheetId="15">[1]worksheet!#REF!</definedName>
    <definedName name="_____DBA7" localSheetId="17">[1]worksheet!#REF!</definedName>
    <definedName name="_____DBA7" localSheetId="19">[1]worksheet!#REF!</definedName>
    <definedName name="_____DBA7" localSheetId="18">[1]worksheet!#REF!</definedName>
    <definedName name="_____DBA7" localSheetId="21">[1]worksheet!#REF!</definedName>
    <definedName name="_____DBA7" localSheetId="23">[1]worksheet!#REF!</definedName>
    <definedName name="_____DBA7" localSheetId="25">[1]worksheet!#REF!</definedName>
    <definedName name="_____DBA7" localSheetId="27">[1]worksheet!#REF!</definedName>
    <definedName name="_____DBA7" localSheetId="10">[1]worksheet!#REF!</definedName>
    <definedName name="_____DBA7">[1]worksheet!#REF!</definedName>
    <definedName name="____DBA7" localSheetId="9">[1]worksheet!#REF!</definedName>
    <definedName name="____DBA7" localSheetId="16">[1]worksheet!#REF!</definedName>
    <definedName name="____DBA7" localSheetId="15">[1]worksheet!#REF!</definedName>
    <definedName name="____DBA7" localSheetId="17">[1]worksheet!#REF!</definedName>
    <definedName name="____DBA7" localSheetId="19">[1]worksheet!#REF!</definedName>
    <definedName name="____DBA7" localSheetId="18">[1]worksheet!#REF!</definedName>
    <definedName name="____DBA7" localSheetId="21">[1]worksheet!#REF!</definedName>
    <definedName name="____DBA7" localSheetId="23">[1]worksheet!#REF!</definedName>
    <definedName name="____DBA7" localSheetId="25">[1]worksheet!#REF!</definedName>
    <definedName name="____DBA7" localSheetId="27">[1]worksheet!#REF!</definedName>
    <definedName name="____DBA7" localSheetId="10">[1]worksheet!#REF!</definedName>
    <definedName name="____DBA7">[1]worksheet!#REF!</definedName>
    <definedName name="___DBA7" localSheetId="9">[1]worksheet!#REF!</definedName>
    <definedName name="___DBA7" localSheetId="16">[1]worksheet!#REF!</definedName>
    <definedName name="___DBA7" localSheetId="15">[1]worksheet!#REF!</definedName>
    <definedName name="___DBA7" localSheetId="17">[1]worksheet!#REF!</definedName>
    <definedName name="___DBA7" localSheetId="19">[1]worksheet!#REF!</definedName>
    <definedName name="___DBA7" localSheetId="18">[1]worksheet!#REF!</definedName>
    <definedName name="___DBA7" localSheetId="21">[1]worksheet!#REF!</definedName>
    <definedName name="___DBA7" localSheetId="23">[1]worksheet!#REF!</definedName>
    <definedName name="___DBA7" localSheetId="25">[1]worksheet!#REF!</definedName>
    <definedName name="___DBA7" localSheetId="27">[1]worksheet!#REF!</definedName>
    <definedName name="___DBA7" localSheetId="10">[1]worksheet!#REF!</definedName>
    <definedName name="___DBA7">[1]worksheet!#REF!</definedName>
    <definedName name="__123Graph_A" localSheetId="9" hidden="1">[2]A!#REF!</definedName>
    <definedName name="__123Graph_A" localSheetId="16" hidden="1">[2]A!#REF!</definedName>
    <definedName name="__123Graph_A" localSheetId="15" hidden="1">[2]A!#REF!</definedName>
    <definedName name="__123Graph_A" localSheetId="17" hidden="1">[2]A!#REF!</definedName>
    <definedName name="__123Graph_A" localSheetId="19" hidden="1">[2]A!#REF!</definedName>
    <definedName name="__123Graph_A" localSheetId="18" hidden="1">[2]A!#REF!</definedName>
    <definedName name="__123Graph_A" localSheetId="21" hidden="1">[2]A!#REF!</definedName>
    <definedName name="__123Graph_A" localSheetId="23" hidden="1">[2]A!#REF!</definedName>
    <definedName name="__123Graph_A" localSheetId="25" hidden="1">[2]A!#REF!</definedName>
    <definedName name="__123Graph_A" localSheetId="27" hidden="1">[2]A!#REF!</definedName>
    <definedName name="__123Graph_A" localSheetId="10" hidden="1">[2]A!#REF!</definedName>
    <definedName name="__123Graph_A" hidden="1">[2]A!#REF!</definedName>
    <definedName name="__123Graph_APL" localSheetId="9" hidden="1">[2]A!#REF!</definedName>
    <definedName name="__123Graph_APL" localSheetId="16" hidden="1">[2]A!#REF!</definedName>
    <definedName name="__123Graph_APL" localSheetId="15" hidden="1">[2]A!#REF!</definedName>
    <definedName name="__123Graph_APL" localSheetId="17" hidden="1">[2]A!#REF!</definedName>
    <definedName name="__123Graph_APL" localSheetId="19" hidden="1">[2]A!#REF!</definedName>
    <definedName name="__123Graph_APL" localSheetId="18" hidden="1">[2]A!#REF!</definedName>
    <definedName name="__123Graph_APL" localSheetId="21" hidden="1">[2]A!#REF!</definedName>
    <definedName name="__123Graph_APL" localSheetId="23" hidden="1">[2]A!#REF!</definedName>
    <definedName name="__123Graph_APL" localSheetId="25" hidden="1">[2]A!#REF!</definedName>
    <definedName name="__123Graph_APL" localSheetId="27" hidden="1">[2]A!#REF!</definedName>
    <definedName name="__123Graph_APL" localSheetId="10" hidden="1">[2]A!#REF!</definedName>
    <definedName name="__123Graph_APL" hidden="1">[2]A!#REF!</definedName>
    <definedName name="__123Graph_B" localSheetId="9" hidden="1">[2]A!#REF!</definedName>
    <definedName name="__123Graph_B" localSheetId="16" hidden="1">[2]A!#REF!</definedName>
    <definedName name="__123Graph_B" localSheetId="15" hidden="1">[2]A!#REF!</definedName>
    <definedName name="__123Graph_B" localSheetId="17" hidden="1">[2]A!#REF!</definedName>
    <definedName name="__123Graph_B" localSheetId="19" hidden="1">[2]A!#REF!</definedName>
    <definedName name="__123Graph_B" localSheetId="18" hidden="1">[2]A!#REF!</definedName>
    <definedName name="__123Graph_B" localSheetId="21" hidden="1">[2]A!#REF!</definedName>
    <definedName name="__123Graph_B" localSheetId="23" hidden="1">[2]A!#REF!</definedName>
    <definedName name="__123Graph_B" localSheetId="25" hidden="1">[2]A!#REF!</definedName>
    <definedName name="__123Graph_B" localSheetId="27" hidden="1">[2]A!#REF!</definedName>
    <definedName name="__123Graph_B" localSheetId="10" hidden="1">[2]A!#REF!</definedName>
    <definedName name="__123Graph_B" hidden="1">[2]A!#REF!</definedName>
    <definedName name="__123Graph_BPL" localSheetId="9" hidden="1">[2]A!#REF!</definedName>
    <definedName name="__123Graph_BPL" localSheetId="16" hidden="1">[2]A!#REF!</definedName>
    <definedName name="__123Graph_BPL" localSheetId="15" hidden="1">[2]A!#REF!</definedName>
    <definedName name="__123Graph_BPL" localSheetId="17" hidden="1">[2]A!#REF!</definedName>
    <definedName name="__123Graph_BPL" localSheetId="19" hidden="1">[2]A!#REF!</definedName>
    <definedName name="__123Graph_BPL" localSheetId="18" hidden="1">[2]A!#REF!</definedName>
    <definedName name="__123Graph_BPL" localSheetId="21" hidden="1">[2]A!#REF!</definedName>
    <definedName name="__123Graph_BPL" localSheetId="23" hidden="1">[2]A!#REF!</definedName>
    <definedName name="__123Graph_BPL" localSheetId="25" hidden="1">[2]A!#REF!</definedName>
    <definedName name="__123Graph_BPL" localSheetId="27" hidden="1">[2]A!#REF!</definedName>
    <definedName name="__123Graph_BPL" localSheetId="10" hidden="1">[2]A!#REF!</definedName>
    <definedName name="__123Graph_BPL" hidden="1">[2]A!#REF!</definedName>
    <definedName name="__123Graph_C" localSheetId="9" hidden="1">[2]A!#REF!</definedName>
    <definedName name="__123Graph_C" localSheetId="16" hidden="1">[2]A!#REF!</definedName>
    <definedName name="__123Graph_C" localSheetId="15" hidden="1">[2]A!#REF!</definedName>
    <definedName name="__123Graph_C" localSheetId="17" hidden="1">[2]A!#REF!</definedName>
    <definedName name="__123Graph_C" localSheetId="19" hidden="1">[2]A!#REF!</definedName>
    <definedName name="__123Graph_C" localSheetId="18" hidden="1">[2]A!#REF!</definedName>
    <definedName name="__123Graph_C" localSheetId="21" hidden="1">[2]A!#REF!</definedName>
    <definedName name="__123Graph_C" localSheetId="23" hidden="1">[2]A!#REF!</definedName>
    <definedName name="__123Graph_C" localSheetId="25" hidden="1">[2]A!#REF!</definedName>
    <definedName name="__123Graph_C" localSheetId="27" hidden="1">[2]A!#REF!</definedName>
    <definedName name="__123Graph_C" localSheetId="10" hidden="1">[2]A!#REF!</definedName>
    <definedName name="__123Graph_C" hidden="1">[2]A!#REF!</definedName>
    <definedName name="__123Graph_CPL" localSheetId="9" hidden="1">[2]A!#REF!</definedName>
    <definedName name="__123Graph_CPL" localSheetId="16" hidden="1">[2]A!#REF!</definedName>
    <definedName name="__123Graph_CPL" localSheetId="15" hidden="1">[2]A!#REF!</definedName>
    <definedName name="__123Graph_CPL" localSheetId="17" hidden="1">[2]A!#REF!</definedName>
    <definedName name="__123Graph_CPL" localSheetId="19" hidden="1">[2]A!#REF!</definedName>
    <definedName name="__123Graph_CPL" localSheetId="18" hidden="1">[2]A!#REF!</definedName>
    <definedName name="__123Graph_CPL" localSheetId="21" hidden="1">[2]A!#REF!</definedName>
    <definedName name="__123Graph_CPL" localSheetId="23" hidden="1">[2]A!#REF!</definedName>
    <definedName name="__123Graph_CPL" localSheetId="25" hidden="1">[2]A!#REF!</definedName>
    <definedName name="__123Graph_CPL" localSheetId="27" hidden="1">[2]A!#REF!</definedName>
    <definedName name="__123Graph_CPL" localSheetId="10" hidden="1">[2]A!#REF!</definedName>
    <definedName name="__123Graph_CPL" hidden="1">[2]A!#REF!</definedName>
    <definedName name="__123Graph_D" localSheetId="9" hidden="1">[2]A!#REF!</definedName>
    <definedName name="__123Graph_D" localSheetId="16" hidden="1">[2]A!#REF!</definedName>
    <definedName name="__123Graph_D" localSheetId="15" hidden="1">[2]A!#REF!</definedName>
    <definedName name="__123Graph_D" localSheetId="17" hidden="1">[2]A!#REF!</definedName>
    <definedName name="__123Graph_D" localSheetId="19" hidden="1">[2]A!#REF!</definedName>
    <definedName name="__123Graph_D" localSheetId="18" hidden="1">[2]A!#REF!</definedName>
    <definedName name="__123Graph_D" localSheetId="21" hidden="1">[2]A!#REF!</definedName>
    <definedName name="__123Graph_D" localSheetId="23" hidden="1">[2]A!#REF!</definedName>
    <definedName name="__123Graph_D" localSheetId="25" hidden="1">[2]A!#REF!</definedName>
    <definedName name="__123Graph_D" localSheetId="27" hidden="1">[2]A!#REF!</definedName>
    <definedName name="__123Graph_D" localSheetId="10" hidden="1">[2]A!#REF!</definedName>
    <definedName name="__123Graph_D" hidden="1">[2]A!#REF!</definedName>
    <definedName name="__123Graph_DPL" localSheetId="9" hidden="1">[2]A!#REF!</definedName>
    <definedName name="__123Graph_DPL" localSheetId="16" hidden="1">[2]A!#REF!</definedName>
    <definedName name="__123Graph_DPL" localSheetId="15" hidden="1">[2]A!#REF!</definedName>
    <definedName name="__123Graph_DPL" localSheetId="17" hidden="1">[2]A!#REF!</definedName>
    <definedName name="__123Graph_DPL" localSheetId="19" hidden="1">[2]A!#REF!</definedName>
    <definedName name="__123Graph_DPL" localSheetId="18" hidden="1">[2]A!#REF!</definedName>
    <definedName name="__123Graph_DPL" localSheetId="21" hidden="1">[2]A!#REF!</definedName>
    <definedName name="__123Graph_DPL" localSheetId="23" hidden="1">[2]A!#REF!</definedName>
    <definedName name="__123Graph_DPL" localSheetId="25" hidden="1">[2]A!#REF!</definedName>
    <definedName name="__123Graph_DPL" localSheetId="27" hidden="1">[2]A!#REF!</definedName>
    <definedName name="__123Graph_DPL" localSheetId="10" hidden="1">[2]A!#REF!</definedName>
    <definedName name="__123Graph_DPL" hidden="1">[2]A!#REF!</definedName>
    <definedName name="__123Graph_E" localSheetId="9" hidden="1">[2]A!#REF!</definedName>
    <definedName name="__123Graph_E" localSheetId="16" hidden="1">[2]A!#REF!</definedName>
    <definedName name="__123Graph_E" localSheetId="15" hidden="1">[2]A!#REF!</definedName>
    <definedName name="__123Graph_E" localSheetId="17" hidden="1">[2]A!#REF!</definedName>
    <definedName name="__123Graph_E" localSheetId="19" hidden="1">[2]A!#REF!</definedName>
    <definedName name="__123Graph_E" localSheetId="18" hidden="1">[2]A!#REF!</definedName>
    <definedName name="__123Graph_E" localSheetId="21" hidden="1">[2]A!#REF!</definedName>
    <definedName name="__123Graph_E" localSheetId="23" hidden="1">[2]A!#REF!</definedName>
    <definedName name="__123Graph_E" localSheetId="25" hidden="1">[2]A!#REF!</definedName>
    <definedName name="__123Graph_E" localSheetId="27" hidden="1">[2]A!#REF!</definedName>
    <definedName name="__123Graph_E" localSheetId="10" hidden="1">[2]A!#REF!</definedName>
    <definedName name="__123Graph_E" hidden="1">[2]A!#REF!</definedName>
    <definedName name="__123Graph_EPL" localSheetId="9" hidden="1">[2]A!#REF!</definedName>
    <definedName name="__123Graph_EPL" localSheetId="16" hidden="1">[2]A!#REF!</definedName>
    <definedName name="__123Graph_EPL" localSheetId="15" hidden="1">[2]A!#REF!</definedName>
    <definedName name="__123Graph_EPL" localSheetId="17" hidden="1">[2]A!#REF!</definedName>
    <definedName name="__123Graph_EPL" localSheetId="19" hidden="1">[2]A!#REF!</definedName>
    <definedName name="__123Graph_EPL" localSheetId="18" hidden="1">[2]A!#REF!</definedName>
    <definedName name="__123Graph_EPL" localSheetId="21" hidden="1">[2]A!#REF!</definedName>
    <definedName name="__123Graph_EPL" localSheetId="23" hidden="1">[2]A!#REF!</definedName>
    <definedName name="__123Graph_EPL" localSheetId="25" hidden="1">[2]A!#REF!</definedName>
    <definedName name="__123Graph_EPL" localSheetId="27" hidden="1">[2]A!#REF!</definedName>
    <definedName name="__123Graph_EPL" localSheetId="10" hidden="1">[2]A!#REF!</definedName>
    <definedName name="__123Graph_EPL" hidden="1">[2]A!#REF!</definedName>
    <definedName name="__123Graph_F" localSheetId="9" hidden="1">[2]A!#REF!</definedName>
    <definedName name="__123Graph_F" localSheetId="16" hidden="1">[2]A!#REF!</definedName>
    <definedName name="__123Graph_F" localSheetId="15" hidden="1">[2]A!#REF!</definedName>
    <definedName name="__123Graph_F" localSheetId="17" hidden="1">[2]A!#REF!</definedName>
    <definedName name="__123Graph_F" localSheetId="19" hidden="1">[2]A!#REF!</definedName>
    <definedName name="__123Graph_F" localSheetId="18" hidden="1">[2]A!#REF!</definedName>
    <definedName name="__123Graph_F" localSheetId="21" hidden="1">[2]A!#REF!</definedName>
    <definedName name="__123Graph_F" localSheetId="23" hidden="1">[2]A!#REF!</definedName>
    <definedName name="__123Graph_F" localSheetId="25" hidden="1">[2]A!#REF!</definedName>
    <definedName name="__123Graph_F" localSheetId="27" hidden="1">[2]A!#REF!</definedName>
    <definedName name="__123Graph_F" localSheetId="10" hidden="1">[2]A!#REF!</definedName>
    <definedName name="__123Graph_F" hidden="1">[2]A!#REF!</definedName>
    <definedName name="__123Graph_FPL" localSheetId="9" hidden="1">[2]A!#REF!</definedName>
    <definedName name="__123Graph_FPL" localSheetId="16" hidden="1">[2]A!#REF!</definedName>
    <definedName name="__123Graph_FPL" localSheetId="15" hidden="1">[2]A!#REF!</definedName>
    <definedName name="__123Graph_FPL" localSheetId="17" hidden="1">[2]A!#REF!</definedName>
    <definedName name="__123Graph_FPL" localSheetId="19" hidden="1">[2]A!#REF!</definedName>
    <definedName name="__123Graph_FPL" localSheetId="18" hidden="1">[2]A!#REF!</definedName>
    <definedName name="__123Graph_FPL" localSheetId="21" hidden="1">[2]A!#REF!</definedName>
    <definedName name="__123Graph_FPL" localSheetId="23" hidden="1">[2]A!#REF!</definedName>
    <definedName name="__123Graph_FPL" localSheetId="25" hidden="1">[2]A!#REF!</definedName>
    <definedName name="__123Graph_FPL" localSheetId="27" hidden="1">[2]A!#REF!</definedName>
    <definedName name="__123Graph_FPL" localSheetId="10" hidden="1">[2]A!#REF!</definedName>
    <definedName name="__123Graph_FPL" hidden="1">[2]A!#REF!</definedName>
    <definedName name="__123Graph_X" localSheetId="9" hidden="1">[2]A!#REF!</definedName>
    <definedName name="__123Graph_X" localSheetId="16" hidden="1">[2]A!#REF!</definedName>
    <definedName name="__123Graph_X" localSheetId="15" hidden="1">[2]A!#REF!</definedName>
    <definedName name="__123Graph_X" localSheetId="17" hidden="1">[2]A!#REF!</definedName>
    <definedName name="__123Graph_X" localSheetId="19" hidden="1">[2]A!#REF!</definedName>
    <definedName name="__123Graph_X" localSheetId="18" hidden="1">[2]A!#REF!</definedName>
    <definedName name="__123Graph_X" localSheetId="21" hidden="1">[2]A!#REF!</definedName>
    <definedName name="__123Graph_X" localSheetId="23" hidden="1">[2]A!#REF!</definedName>
    <definedName name="__123Graph_X" localSheetId="25" hidden="1">[2]A!#REF!</definedName>
    <definedName name="__123Graph_X" localSheetId="27" hidden="1">[2]A!#REF!</definedName>
    <definedName name="__123Graph_X" localSheetId="10" hidden="1">[2]A!#REF!</definedName>
    <definedName name="__123Graph_X" hidden="1">[2]A!#REF!</definedName>
    <definedName name="__123Graph_XPL" localSheetId="9" hidden="1">[2]A!#REF!</definedName>
    <definedName name="__123Graph_XPL" localSheetId="16" hidden="1">[2]A!#REF!</definedName>
    <definedName name="__123Graph_XPL" localSheetId="15" hidden="1">[2]A!#REF!</definedName>
    <definedName name="__123Graph_XPL" localSheetId="17" hidden="1">[2]A!#REF!</definedName>
    <definedName name="__123Graph_XPL" localSheetId="19" hidden="1">[2]A!#REF!</definedName>
    <definedName name="__123Graph_XPL" localSheetId="18" hidden="1">[2]A!#REF!</definedName>
    <definedName name="__123Graph_XPL" localSheetId="21" hidden="1">[2]A!#REF!</definedName>
    <definedName name="__123Graph_XPL" localSheetId="23" hidden="1">[2]A!#REF!</definedName>
    <definedName name="__123Graph_XPL" localSheetId="25" hidden="1">[2]A!#REF!</definedName>
    <definedName name="__123Graph_XPL" localSheetId="27" hidden="1">[2]A!#REF!</definedName>
    <definedName name="__123Graph_XPL" localSheetId="10" hidden="1">[2]A!#REF!</definedName>
    <definedName name="__123Graph_XPL" hidden="1">[2]A!#REF!</definedName>
    <definedName name="__DBA7" localSheetId="9">[1]worksheet!#REF!</definedName>
    <definedName name="__DBA7" localSheetId="16">[1]worksheet!#REF!</definedName>
    <definedName name="__DBA7" localSheetId="15">[1]worksheet!#REF!</definedName>
    <definedName name="__DBA7" localSheetId="17">[1]worksheet!#REF!</definedName>
    <definedName name="__DBA7" localSheetId="19">[1]worksheet!#REF!</definedName>
    <definedName name="__DBA7" localSheetId="18">[1]worksheet!#REF!</definedName>
    <definedName name="__DBA7" localSheetId="21">[1]worksheet!#REF!</definedName>
    <definedName name="__DBA7" localSheetId="23">[1]worksheet!#REF!</definedName>
    <definedName name="__DBA7" localSheetId="25">[1]worksheet!#REF!</definedName>
    <definedName name="__DBA7" localSheetId="27">[1]worksheet!#REF!</definedName>
    <definedName name="__DBA7" localSheetId="10">[1]worksheet!#REF!</definedName>
    <definedName name="__DBA7">[1]worksheet!#REF!</definedName>
    <definedName name="__Ht_Affiliate_Spc_1" hidden="1">"Affiliate_Spc_Name"</definedName>
    <definedName name="__Ht_Data_Spc_Version_Spc_C_Spc_1" hidden="1">"Beginning_Spc_Balance_Spc_Data_Spc_Version"</definedName>
    <definedName name="__Ht_Data_Spc_Version_Spc_C_Spc_2" hidden="1">"Ending_Spc_Balance_Spc_Data_Spc_Version"</definedName>
    <definedName name="__Ht_Period_Spc_1" hidden="1">"'Due_Spc_to_Spc_Currency'_Spc_Period"</definedName>
    <definedName name="__Ht_USD_Spc_Month_Spc_1?" hidden="1">"Ending_Spc_Balance_Spc_Month"</definedName>
    <definedName name="__Ht_Variance_Spc_Description_Spc_1" hidden="1">"'Currency_Spc_Variance'_Spc_Type"</definedName>
    <definedName name="_1_" localSheetId="9">[3]社員リスト!#REF!</definedName>
    <definedName name="_1_" localSheetId="16">[3]社員リスト!#REF!</definedName>
    <definedName name="_1_" localSheetId="15">[3]社員リスト!#REF!</definedName>
    <definedName name="_1_" localSheetId="17">[3]社員リスト!#REF!</definedName>
    <definedName name="_1_" localSheetId="19">[3]社員リスト!#REF!</definedName>
    <definedName name="_1_" localSheetId="18">[3]社員リスト!#REF!</definedName>
    <definedName name="_1_" localSheetId="21">[3]社員リスト!#REF!</definedName>
    <definedName name="_1_" localSheetId="23">[3]社員リスト!#REF!</definedName>
    <definedName name="_1_" localSheetId="25">[3]社員リスト!#REF!</definedName>
    <definedName name="_1_" localSheetId="27">[3]社員リスト!#REF!</definedName>
    <definedName name="_1_" localSheetId="10">[3]社員リスト!#REF!</definedName>
    <definedName name="_1_">[3]社員リスト!#REF!</definedName>
    <definedName name="_1__123Graph_BCHART_1" hidden="1">[4]GRAPH!$D$3:$O$3</definedName>
    <definedName name="_10__123Graph_CCHART_1" hidden="1">[4]GRAPH!$D$4:$O$4</definedName>
    <definedName name="_11__123Graph_CCHART_2" hidden="1">[4]GRAPH!$D$9:$O$9</definedName>
    <definedName name="_12__123Graph_CCHART_3" hidden="1">[4]GRAPH!$D$14:$O$14</definedName>
    <definedName name="_13__123Graph_CCHART_4" hidden="1">[4]GRAPH!$D$19:$O$19</definedName>
    <definedName name="_14__123Graph_CCHART_5" hidden="1">[4]GRAPH!$D$24:$O$24</definedName>
    <definedName name="_15__123Graph_CCHART_6" hidden="1">[4]GRAPH!$D$29:$O$29</definedName>
    <definedName name="_16__123Graph_CCHART_7" hidden="1">[4]GRAPH!$D$34:$O$34</definedName>
    <definedName name="_17__123Graph_CCHART_8" hidden="1">[4]GRAPH!$D$39:$O$39</definedName>
    <definedName name="_18__123Graph_CCHART_9" hidden="1">[4]GRAPH!$D$43:$O$43</definedName>
    <definedName name="_19__123Graph_DCHART_9" hidden="1">[4]GRAPH!$D$44:$O$44</definedName>
    <definedName name="_2__123Graph_BCHART_2" hidden="1">[4]GRAPH!$D$8:$O$8</definedName>
    <definedName name="_20__123Graph_ECHART_9" localSheetId="9" hidden="1">[5]GRAPH!#REF!</definedName>
    <definedName name="_20__123Graph_ECHART_9" localSheetId="16" hidden="1">[5]GRAPH!#REF!</definedName>
    <definedName name="_20__123Graph_ECHART_9" localSheetId="15" hidden="1">[5]GRAPH!#REF!</definedName>
    <definedName name="_20__123Graph_ECHART_9" localSheetId="17" hidden="1">[5]GRAPH!#REF!</definedName>
    <definedName name="_20__123Graph_ECHART_9" localSheetId="19" hidden="1">[5]GRAPH!#REF!</definedName>
    <definedName name="_20__123Graph_ECHART_9" localSheetId="18" hidden="1">[5]GRAPH!#REF!</definedName>
    <definedName name="_20__123Graph_ECHART_9" localSheetId="21" hidden="1">[5]GRAPH!#REF!</definedName>
    <definedName name="_20__123Graph_ECHART_9" localSheetId="23" hidden="1">[5]GRAPH!#REF!</definedName>
    <definedName name="_20__123Graph_ECHART_9" localSheetId="25" hidden="1">[5]GRAPH!#REF!</definedName>
    <definedName name="_20__123Graph_ECHART_9" localSheetId="27" hidden="1">[5]GRAPH!#REF!</definedName>
    <definedName name="_20__123Graph_ECHART_9" localSheetId="10" hidden="1">[5]GRAPH!#REF!</definedName>
    <definedName name="_20__123Graph_ECHART_9" hidden="1">[5]GRAPH!#REF!</definedName>
    <definedName name="_21__123Graph_FCHART_9" localSheetId="9" hidden="1">[5]GRAPH!#REF!</definedName>
    <definedName name="_21__123Graph_FCHART_9" localSheetId="16" hidden="1">[5]GRAPH!#REF!</definedName>
    <definedName name="_21__123Graph_FCHART_9" localSheetId="15" hidden="1">[5]GRAPH!#REF!</definedName>
    <definedName name="_21__123Graph_FCHART_9" localSheetId="17" hidden="1">[5]GRAPH!#REF!</definedName>
    <definedName name="_21__123Graph_FCHART_9" localSheetId="19" hidden="1">[5]GRAPH!#REF!</definedName>
    <definedName name="_21__123Graph_FCHART_9" localSheetId="18" hidden="1">[5]GRAPH!#REF!</definedName>
    <definedName name="_21__123Graph_FCHART_9" localSheetId="21" hidden="1">[5]GRAPH!#REF!</definedName>
    <definedName name="_21__123Graph_FCHART_9" localSheetId="23" hidden="1">[5]GRAPH!#REF!</definedName>
    <definedName name="_21__123Graph_FCHART_9" localSheetId="25" hidden="1">[5]GRAPH!#REF!</definedName>
    <definedName name="_21__123Graph_FCHART_9" localSheetId="27" hidden="1">[5]GRAPH!#REF!</definedName>
    <definedName name="_21__123Graph_FCHART_9" localSheetId="10" hidden="1">[5]GRAPH!#REF!</definedName>
    <definedName name="_21__123Graph_FCHART_9" hidden="1">[5]GRAPH!#REF!</definedName>
    <definedName name="_22__123Graph_XCHART_2" hidden="1">[4]GRAPH!$D$6:$O$6</definedName>
    <definedName name="_23__123Graph_XCHART_3" hidden="1">[4]GRAPH!$D$11:$O$11</definedName>
    <definedName name="_234Graph_CPL" localSheetId="9" hidden="1">[2]A!#REF!</definedName>
    <definedName name="_234Graph_CPL" localSheetId="16" hidden="1">[2]A!#REF!</definedName>
    <definedName name="_234Graph_CPL" localSheetId="15" hidden="1">[2]A!#REF!</definedName>
    <definedName name="_234Graph_CPL" localSheetId="17" hidden="1">[2]A!#REF!</definedName>
    <definedName name="_234Graph_CPL" localSheetId="19" hidden="1">[2]A!#REF!</definedName>
    <definedName name="_234Graph_CPL" localSheetId="18" hidden="1">[2]A!#REF!</definedName>
    <definedName name="_234Graph_CPL" localSheetId="21" hidden="1">[2]A!#REF!</definedName>
    <definedName name="_234Graph_CPL" localSheetId="23" hidden="1">[2]A!#REF!</definedName>
    <definedName name="_234Graph_CPL" localSheetId="25" hidden="1">[2]A!#REF!</definedName>
    <definedName name="_234Graph_CPL" localSheetId="27" hidden="1">[2]A!#REF!</definedName>
    <definedName name="_234Graph_CPL" localSheetId="10" hidden="1">[2]A!#REF!</definedName>
    <definedName name="_234Graph_CPL" hidden="1">[2]A!#REF!</definedName>
    <definedName name="_234Graph_E" localSheetId="9" hidden="1">[2]A!#REF!</definedName>
    <definedName name="_234Graph_E" localSheetId="16" hidden="1">[2]A!#REF!</definedName>
    <definedName name="_234Graph_E" localSheetId="15" hidden="1">[2]A!#REF!</definedName>
    <definedName name="_234Graph_E" localSheetId="17" hidden="1">[2]A!#REF!</definedName>
    <definedName name="_234Graph_E" localSheetId="19" hidden="1">[2]A!#REF!</definedName>
    <definedName name="_234Graph_E" localSheetId="18" hidden="1">[2]A!#REF!</definedName>
    <definedName name="_234Graph_E" localSheetId="21" hidden="1">[2]A!#REF!</definedName>
    <definedName name="_234Graph_E" localSheetId="23" hidden="1">[2]A!#REF!</definedName>
    <definedName name="_234Graph_E" localSheetId="25" hidden="1">[2]A!#REF!</definedName>
    <definedName name="_234Graph_E" localSheetId="27" hidden="1">[2]A!#REF!</definedName>
    <definedName name="_234Graph_E" localSheetId="10" hidden="1">[2]A!#REF!</definedName>
    <definedName name="_234Graph_E" hidden="1">[2]A!#REF!</definedName>
    <definedName name="_24__123Graph_XCHART_4" hidden="1">[4]GRAPH!$D$16:$O$16</definedName>
    <definedName name="_25__123Graph_XCHART_5" hidden="1">[4]GRAPH!$D$21:$O$21</definedName>
    <definedName name="_26__123Graph_XCHART_6" hidden="1">[4]GRAPH!$D$26:$O$26</definedName>
    <definedName name="_27__123Graph_XCHART_7" hidden="1">[4]GRAPH!$D$31:$O$31</definedName>
    <definedName name="_28__123Graph_XCHART_8" hidden="1">[4]GRAPH!$D$36:$O$36</definedName>
    <definedName name="_29__123Graph_XCHART_9" hidden="1">[4]GRAPH!$D$41:$O$41</definedName>
    <definedName name="_2Excel_BuiltIn_Print_Area_1_1" localSheetId="9">#REF!</definedName>
    <definedName name="_2Excel_BuiltIn_Print_Area_1_1" localSheetId="16">#REF!</definedName>
    <definedName name="_2Excel_BuiltIn_Print_Area_1_1" localSheetId="15">#REF!</definedName>
    <definedName name="_2Excel_BuiltIn_Print_Area_1_1" localSheetId="17">#REF!</definedName>
    <definedName name="_2Excel_BuiltIn_Print_Area_1_1" localSheetId="19">#REF!</definedName>
    <definedName name="_2Excel_BuiltIn_Print_Area_1_1" localSheetId="18">#REF!</definedName>
    <definedName name="_2Excel_BuiltIn_Print_Area_1_1" localSheetId="21">#REF!</definedName>
    <definedName name="_2Excel_BuiltIn_Print_Area_1_1" localSheetId="23">#REF!</definedName>
    <definedName name="_2Excel_BuiltIn_Print_Area_1_1" localSheetId="25">#REF!</definedName>
    <definedName name="_2Excel_BuiltIn_Print_Area_1_1" localSheetId="27">#REF!</definedName>
    <definedName name="_2Excel_BuiltIn_Print_Area_1_1" localSheetId="10">#REF!</definedName>
    <definedName name="_2Excel_BuiltIn_Print_Area_1_1">#REF!</definedName>
    <definedName name="_3__123Graph_BCHART_3" hidden="1">[4]GRAPH!$D$13:$O$13</definedName>
    <definedName name="_3Excel_BuiltIn_Print_Area_2_1" localSheetId="9">#REF!</definedName>
    <definedName name="_3Excel_BuiltIn_Print_Area_2_1" localSheetId="16">#REF!</definedName>
    <definedName name="_3Excel_BuiltIn_Print_Area_2_1" localSheetId="15">#REF!</definedName>
    <definedName name="_3Excel_BuiltIn_Print_Area_2_1" localSheetId="17">#REF!</definedName>
    <definedName name="_3Excel_BuiltIn_Print_Area_2_1" localSheetId="19">#REF!</definedName>
    <definedName name="_3Excel_BuiltIn_Print_Area_2_1" localSheetId="18">#REF!</definedName>
    <definedName name="_3Excel_BuiltIn_Print_Area_2_1" localSheetId="21">#REF!</definedName>
    <definedName name="_3Excel_BuiltIn_Print_Area_2_1" localSheetId="23">#REF!</definedName>
    <definedName name="_3Excel_BuiltIn_Print_Area_2_1" localSheetId="25">#REF!</definedName>
    <definedName name="_3Excel_BuiltIn_Print_Area_2_1" localSheetId="27">#REF!</definedName>
    <definedName name="_3Excel_BuiltIn_Print_Area_2_1" localSheetId="10">#REF!</definedName>
    <definedName name="_3Excel_BuiltIn_Print_Area_2_1">#REF!</definedName>
    <definedName name="_4__123Graph_BCHART_4" hidden="1">[4]GRAPH!$D$18:$O$18</definedName>
    <definedName name="_5__123Graph_BCHART_5" hidden="1">[4]GRAPH!$D$23:$O$23</definedName>
    <definedName name="_6__123Graph_BCHART_6" hidden="1">[4]GRAPH!$D$28:$O$28</definedName>
    <definedName name="_7__123Graph_BCHART_7" hidden="1">[4]GRAPH!$D$33:$O$33</definedName>
    <definedName name="_8__123Graph_BCHART_8" hidden="1">[4]GRAPH!$D$38:$O$38</definedName>
    <definedName name="_9__123Graph_BCHART_9" localSheetId="9" hidden="1">[5]GRAPH!#REF!</definedName>
    <definedName name="_9__123Graph_BCHART_9" localSheetId="16" hidden="1">[5]GRAPH!#REF!</definedName>
    <definedName name="_9__123Graph_BCHART_9" localSheetId="15" hidden="1">[5]GRAPH!#REF!</definedName>
    <definedName name="_9__123Graph_BCHART_9" localSheetId="17" hidden="1">[5]GRAPH!#REF!</definedName>
    <definedName name="_9__123Graph_BCHART_9" localSheetId="19" hidden="1">[5]GRAPH!#REF!</definedName>
    <definedName name="_9__123Graph_BCHART_9" localSheetId="18" hidden="1">[5]GRAPH!#REF!</definedName>
    <definedName name="_9__123Graph_BCHART_9" localSheetId="21" hidden="1">[5]GRAPH!#REF!</definedName>
    <definedName name="_9__123Graph_BCHART_9" localSheetId="23" hidden="1">[5]GRAPH!#REF!</definedName>
    <definedName name="_9__123Graph_BCHART_9" localSheetId="25" hidden="1">[5]GRAPH!#REF!</definedName>
    <definedName name="_9__123Graph_BCHART_9" localSheetId="27" hidden="1">[5]GRAPH!#REF!</definedName>
    <definedName name="_9__123Graph_BCHART_9" localSheetId="10" hidden="1">[5]GRAPH!#REF!</definedName>
    <definedName name="_9__123Graph_BCHART_9" hidden="1">[5]GRAPH!#REF!</definedName>
    <definedName name="_DBA7" localSheetId="9">[1]worksheet!#REF!</definedName>
    <definedName name="_DBA7" localSheetId="16">[1]worksheet!#REF!</definedName>
    <definedName name="_DBA7" localSheetId="15">[1]worksheet!#REF!</definedName>
    <definedName name="_DBA7" localSheetId="17">[1]worksheet!#REF!</definedName>
    <definedName name="_DBA7" localSheetId="19">[1]worksheet!#REF!</definedName>
    <definedName name="_DBA7" localSheetId="18">[1]worksheet!#REF!</definedName>
    <definedName name="_DBA7" localSheetId="21">[1]worksheet!#REF!</definedName>
    <definedName name="_DBA7" localSheetId="23">[1]worksheet!#REF!</definedName>
    <definedName name="_DBA7" localSheetId="25">[1]worksheet!#REF!</definedName>
    <definedName name="_DBA7" localSheetId="27">[1]worksheet!#REF!</definedName>
    <definedName name="_DBA7" localSheetId="10">[1]worksheet!#REF!</definedName>
    <definedName name="_DBA7">[1]worksheet!#REF!</definedName>
    <definedName name="_Fill" localSheetId="9" hidden="1">#REF!</definedName>
    <definedName name="_Fill" localSheetId="16" hidden="1">#REF!</definedName>
    <definedName name="_Fill" localSheetId="15" hidden="1">#REF!</definedName>
    <definedName name="_Fill" localSheetId="17" hidden="1">#REF!</definedName>
    <definedName name="_Fill" localSheetId="19" hidden="1">#REF!</definedName>
    <definedName name="_Fill" localSheetId="18" hidden="1">#REF!</definedName>
    <definedName name="_Fill" localSheetId="21" hidden="1">#REF!</definedName>
    <definedName name="_Fill" localSheetId="23" hidden="1">#REF!</definedName>
    <definedName name="_Fill" localSheetId="25" hidden="1">#REF!</definedName>
    <definedName name="_Fill" localSheetId="27" hidden="1">#REF!</definedName>
    <definedName name="_Fill" localSheetId="10" hidden="1">#REF!</definedName>
    <definedName name="_Fill" hidden="1">#REF!</definedName>
    <definedName name="_Fill1" hidden="1">[6]PPH1298S!$A$7:$A$34</definedName>
    <definedName name="_xlnm._FilterDatabase" localSheetId="7" hidden="1">'06062022'!$B$18:$X$101</definedName>
    <definedName name="_xlnm._FilterDatabase" localSheetId="9" hidden="1">'14062022'!$B$18:$X$64</definedName>
    <definedName name="_xlnm._FilterDatabase" localSheetId="16" hidden="1">'20072022 '!$B$18:$X$38</definedName>
    <definedName name="_xlnm._FilterDatabase" localSheetId="15" hidden="1">'20072022 Purchase'!$B$18:$X$39</definedName>
    <definedName name="_xlnm._FilterDatabase" localSheetId="17" hidden="1">'20220726'!$B$18:$X$43</definedName>
    <definedName name="_xlnm._FilterDatabase" localSheetId="19" hidden="1">'202208012'!$B$18:$X$48</definedName>
    <definedName name="_xlnm._FilterDatabase" localSheetId="18" hidden="1">'20220803'!$B$18:$X$41</definedName>
    <definedName name="_xlnm._FilterDatabase" localSheetId="21" hidden="1">'20220819'!$B$18:$X$42</definedName>
    <definedName name="_xlnm._FilterDatabase" localSheetId="23" hidden="1">'20220901'!$B$18:$X$42</definedName>
    <definedName name="_xlnm._FilterDatabase" localSheetId="25" hidden="1">'20220906'!$B$18:$X$55</definedName>
    <definedName name="_xlnm._FilterDatabase" localSheetId="27" hidden="1">'20220915'!$B$18:$X$44</definedName>
    <definedName name="_xlnm._FilterDatabase" localSheetId="11" hidden="1">'22062022'!$B$18:$X$51</definedName>
    <definedName name="_xlnm._FilterDatabase" localSheetId="2" hidden="1">'27052022(1)'!$B$18:$X$62</definedName>
    <definedName name="_xlnm._FilterDatabase" localSheetId="3" hidden="1">'27052022(2)'!$B$18:$X$104</definedName>
    <definedName name="_xlnm._FilterDatabase" localSheetId="13" hidden="1">'27062022'!$B$18:$X$39</definedName>
    <definedName name="_xlnm._FilterDatabase" localSheetId="0" hidden="1">'28042022'!$B$18:$X$62</definedName>
    <definedName name="_xlnm._FilterDatabase" localSheetId="5" hidden="1">'30052022'!$B$18:$X$84</definedName>
    <definedName name="_xlnm._FilterDatabase" localSheetId="10" hidden="1">'[7](40)G&amp;A'!#REF!</definedName>
    <definedName name="_xlnm._FilterDatabase" hidden="1">'[7](40)G&amp;A'!#REF!</definedName>
    <definedName name="_K1" localSheetId="9" hidden="1">[8]Final!#REF!</definedName>
    <definedName name="_K1" localSheetId="16" hidden="1">[8]Final!#REF!</definedName>
    <definedName name="_K1" localSheetId="15" hidden="1">[8]Final!#REF!</definedName>
    <definedName name="_K1" localSheetId="17" hidden="1">[8]Final!#REF!</definedName>
    <definedName name="_K1" localSheetId="19" hidden="1">[8]Final!#REF!</definedName>
    <definedName name="_K1" localSheetId="18" hidden="1">[8]Final!#REF!</definedName>
    <definedName name="_K1" localSheetId="21" hidden="1">[8]Final!#REF!</definedName>
    <definedName name="_K1" localSheetId="23" hidden="1">[8]Final!#REF!</definedName>
    <definedName name="_K1" localSheetId="25" hidden="1">[8]Final!#REF!</definedName>
    <definedName name="_K1" localSheetId="27" hidden="1">[8]Final!#REF!</definedName>
    <definedName name="_K1" localSheetId="10" hidden="1">[8]Final!#REF!</definedName>
    <definedName name="_K1" hidden="1">[8]Final!#REF!</definedName>
    <definedName name="_Key1" localSheetId="9" hidden="1">#REF!</definedName>
    <definedName name="_Key1" localSheetId="16" hidden="1">#REF!</definedName>
    <definedName name="_Key1" localSheetId="15" hidden="1">#REF!</definedName>
    <definedName name="_Key1" localSheetId="17" hidden="1">#REF!</definedName>
    <definedName name="_Key1" localSheetId="19" hidden="1">#REF!</definedName>
    <definedName name="_Key1" localSheetId="18" hidden="1">#REF!</definedName>
    <definedName name="_Key1" localSheetId="21" hidden="1">#REF!</definedName>
    <definedName name="_Key1" localSheetId="23" hidden="1">#REF!</definedName>
    <definedName name="_Key1" localSheetId="25" hidden="1">#REF!</definedName>
    <definedName name="_Key1" localSheetId="27" hidden="1">#REF!</definedName>
    <definedName name="_Key1" localSheetId="10" hidden="1">#REF!</definedName>
    <definedName name="_Key1" hidden="1">#REF!</definedName>
    <definedName name="_Key2" localSheetId="9" hidden="1">#REF!</definedName>
    <definedName name="_Key2" localSheetId="16" hidden="1">#REF!</definedName>
    <definedName name="_Key2" localSheetId="15" hidden="1">#REF!</definedName>
    <definedName name="_Key2" localSheetId="17" hidden="1">#REF!</definedName>
    <definedName name="_Key2" localSheetId="19" hidden="1">#REF!</definedName>
    <definedName name="_Key2" localSheetId="18" hidden="1">#REF!</definedName>
    <definedName name="_Key2" localSheetId="21" hidden="1">#REF!</definedName>
    <definedName name="_Key2" localSheetId="23" hidden="1">#REF!</definedName>
    <definedName name="_Key2" localSheetId="25" hidden="1">#REF!</definedName>
    <definedName name="_Key2" localSheetId="27" hidden="1">#REF!</definedName>
    <definedName name="_Key2" localSheetId="10" hidden="1">#REF!</definedName>
    <definedName name="_Key2" hidden="1">#REF!</definedName>
    <definedName name="_Order1" hidden="1">255</definedName>
    <definedName name="_Order2" hidden="1">255</definedName>
    <definedName name="_Q4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_Q4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_Q4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_Sort" localSheetId="9" hidden="1">#REF!</definedName>
    <definedName name="_Sort" localSheetId="16" hidden="1">#REF!</definedName>
    <definedName name="_Sort" localSheetId="15" hidden="1">#REF!</definedName>
    <definedName name="_Sort" localSheetId="17" hidden="1">#REF!</definedName>
    <definedName name="_Sort" localSheetId="19" hidden="1">#REF!</definedName>
    <definedName name="_Sort" localSheetId="18" hidden="1">#REF!</definedName>
    <definedName name="_Sort" localSheetId="21" hidden="1">#REF!</definedName>
    <definedName name="_Sort" localSheetId="23" hidden="1">#REF!</definedName>
    <definedName name="_Sort" localSheetId="25" hidden="1">#REF!</definedName>
    <definedName name="_Sort" localSheetId="27" hidden="1">#REF!</definedName>
    <definedName name="_Sort" localSheetId="10" hidden="1">#REF!</definedName>
    <definedName name="_Sort" hidden="1">#REF!</definedName>
    <definedName name="a" localSheetId="9" hidden="1">#REF!</definedName>
    <definedName name="a" localSheetId="16" hidden="1">#REF!</definedName>
    <definedName name="a" localSheetId="15" hidden="1">#REF!</definedName>
    <definedName name="a" localSheetId="17" hidden="1">#REF!</definedName>
    <definedName name="a" localSheetId="19" hidden="1">#REF!</definedName>
    <definedName name="a" localSheetId="18" hidden="1">#REF!</definedName>
    <definedName name="a" localSheetId="21" hidden="1">#REF!</definedName>
    <definedName name="a" localSheetId="23" hidden="1">#REF!</definedName>
    <definedName name="a" localSheetId="25" hidden="1">#REF!</definedName>
    <definedName name="a" localSheetId="27" hidden="1">#REF!</definedName>
    <definedName name="a" localSheetId="10" hidden="1">#REF!</definedName>
    <definedName name="a" hidden="1">#REF!</definedName>
    <definedName name="aa" localSheetId="9" hidden="1">#REF!</definedName>
    <definedName name="aa" localSheetId="16" hidden="1">#REF!</definedName>
    <definedName name="aa" localSheetId="15" hidden="1">#REF!</definedName>
    <definedName name="aa" localSheetId="17" hidden="1">#REF!</definedName>
    <definedName name="aa" localSheetId="19" hidden="1">#REF!</definedName>
    <definedName name="aa" localSheetId="18" hidden="1">#REF!</definedName>
    <definedName name="aa" localSheetId="21" hidden="1">#REF!</definedName>
    <definedName name="aa" localSheetId="23" hidden="1">#REF!</definedName>
    <definedName name="aa" localSheetId="25" hidden="1">#REF!</definedName>
    <definedName name="aa" localSheetId="27" hidden="1">#REF!</definedName>
    <definedName name="aa" localSheetId="10" hidden="1">#REF!</definedName>
    <definedName name="aa" hidden="1">#REF!</definedName>
    <definedName name="aaa" localSheetId="9" hidden="1">{#N/A,#N/A,FALSE,"Aging Summary";#N/A,#N/A,FALSE,"Ratio Analysis";#N/A,#N/A,FALSE,"Test 120 Day Accts";#N/A,#N/A,FALSE,"Tickmarks"}</definedName>
    <definedName name="aaa" localSheetId="10" hidden="1">{#N/A,#N/A,FALSE,"Aging Summary";#N/A,#N/A,FALSE,"Ratio Analysis";#N/A,#N/A,FALSE,"Test 120 Day Accts";#N/A,#N/A,FALSE,"Tickmarks"}</definedName>
    <definedName name="aaa" hidden="1">{#N/A,#N/A,FALSE,"Aging Summary";#N/A,#N/A,FALSE,"Ratio Analysis";#N/A,#N/A,FALSE,"Test 120 Day Accts";#N/A,#N/A,FALSE,"Tickmarks"}</definedName>
    <definedName name="aaaaaaaaaaaaaaaaaaaaa" localSheetId="9">#REF!</definedName>
    <definedName name="aaaaaaaaaaaaaaaaaaaaa" localSheetId="16">#REF!</definedName>
    <definedName name="aaaaaaaaaaaaaaaaaaaaa" localSheetId="15">#REF!</definedName>
    <definedName name="aaaaaaaaaaaaaaaaaaaaa" localSheetId="17">#REF!</definedName>
    <definedName name="aaaaaaaaaaaaaaaaaaaaa" localSheetId="19">#REF!</definedName>
    <definedName name="aaaaaaaaaaaaaaaaaaaaa" localSheetId="18">#REF!</definedName>
    <definedName name="aaaaaaaaaaaaaaaaaaaaa" localSheetId="21">#REF!</definedName>
    <definedName name="aaaaaaaaaaaaaaaaaaaaa" localSheetId="23">#REF!</definedName>
    <definedName name="aaaaaaaaaaaaaaaaaaaaa" localSheetId="25">#REF!</definedName>
    <definedName name="aaaaaaaaaaaaaaaaaaaaa" localSheetId="27">#REF!</definedName>
    <definedName name="aaaaaaaaaaaaaaaaaaaaa" localSheetId="10">#REF!</definedName>
    <definedName name="aaaaaaaaaaaaaaaaaaaaa">#REF!</definedName>
    <definedName name="aaaaaaaaaaaaaaaaaaaaaaa" localSheetId="9">#REF!</definedName>
    <definedName name="aaaaaaaaaaaaaaaaaaaaaaa" localSheetId="16">#REF!</definedName>
    <definedName name="aaaaaaaaaaaaaaaaaaaaaaa" localSheetId="15">#REF!</definedName>
    <definedName name="aaaaaaaaaaaaaaaaaaaaaaa" localSheetId="17">#REF!</definedName>
    <definedName name="aaaaaaaaaaaaaaaaaaaaaaa" localSheetId="19">#REF!</definedName>
    <definedName name="aaaaaaaaaaaaaaaaaaaaaaa" localSheetId="18">#REF!</definedName>
    <definedName name="aaaaaaaaaaaaaaaaaaaaaaa" localSheetId="21">#REF!</definedName>
    <definedName name="aaaaaaaaaaaaaaaaaaaaaaa" localSheetId="23">#REF!</definedName>
    <definedName name="aaaaaaaaaaaaaaaaaaaaaaa" localSheetId="25">#REF!</definedName>
    <definedName name="aaaaaaaaaaaaaaaaaaaaaaa" localSheetId="27">#REF!</definedName>
    <definedName name="aaaaaaaaaaaaaaaaaaaaaaa" localSheetId="10">#REF!</definedName>
    <definedName name="aaaaaaaaaaaaaaaaaaaaaaa">#REF!</definedName>
    <definedName name="aaaaaaaaaaaaaaaaaaaaaaaaaaaaaaaa" localSheetId="9">#REF!</definedName>
    <definedName name="aaaaaaaaaaaaaaaaaaaaaaaaaaaaaaaa" localSheetId="16">#REF!</definedName>
    <definedName name="aaaaaaaaaaaaaaaaaaaaaaaaaaaaaaaa" localSheetId="15">#REF!</definedName>
    <definedName name="aaaaaaaaaaaaaaaaaaaaaaaaaaaaaaaa" localSheetId="17">#REF!</definedName>
    <definedName name="aaaaaaaaaaaaaaaaaaaaaaaaaaaaaaaa" localSheetId="19">#REF!</definedName>
    <definedName name="aaaaaaaaaaaaaaaaaaaaaaaaaaaaaaaa" localSheetId="18">#REF!</definedName>
    <definedName name="aaaaaaaaaaaaaaaaaaaaaaaaaaaaaaaa" localSheetId="21">#REF!</definedName>
    <definedName name="aaaaaaaaaaaaaaaaaaaaaaaaaaaaaaaa" localSheetId="23">#REF!</definedName>
    <definedName name="aaaaaaaaaaaaaaaaaaaaaaaaaaaaaaaa" localSheetId="25">#REF!</definedName>
    <definedName name="aaaaaaaaaaaaaaaaaaaaaaaaaaaaaaaa" localSheetId="27">#REF!</definedName>
    <definedName name="aaaaaaaaaaaaaaaaaaaaaaaaaaaaaaaa" localSheetId="10">#REF!</definedName>
    <definedName name="aaaaaaaaaaaaaaaaaaaaaaaaaaaaaaaa">#REF!</definedName>
    <definedName name="ahdahahdjah" localSheetId="9" hidden="1">{#N/A,#N/A,FALSE,"Aging Summary";#N/A,#N/A,FALSE,"Ratio Analysis";#N/A,#N/A,FALSE,"Test 120 Day Accts";#N/A,#N/A,FALSE,"Tickmarks"}</definedName>
    <definedName name="ahdahahdjah" localSheetId="10" hidden="1">{#N/A,#N/A,FALSE,"Aging Summary";#N/A,#N/A,FALSE,"Ratio Analysis";#N/A,#N/A,FALSE,"Test 120 Day Accts";#N/A,#N/A,FALSE,"Tickmarks"}</definedName>
    <definedName name="ahdahahdjah" hidden="1">{#N/A,#N/A,FALSE,"Aging Summary";#N/A,#N/A,FALSE,"Ratio Analysis";#N/A,#N/A,FALSE,"Test 120 Day Accts";#N/A,#N/A,FALSE,"Tickmarks"}</definedName>
    <definedName name="an" localSheetId="9" hidden="1">{#N/A,#N/A,FALSE,"Aging Summary";#N/A,#N/A,FALSE,"Ratio Analysis";#N/A,#N/A,FALSE,"Test 120 Day Accts";#N/A,#N/A,FALSE,"Tickmarks"}</definedName>
    <definedName name="an" localSheetId="10" hidden="1">{#N/A,#N/A,FALSE,"Aging Summary";#N/A,#N/A,FALSE,"Ratio Analysis";#N/A,#N/A,FALSE,"Test 120 Day Accts";#N/A,#N/A,FALSE,"Tickmarks"}</definedName>
    <definedName name="an" hidden="1">{#N/A,#N/A,FALSE,"Aging Summary";#N/A,#N/A,FALSE,"Ratio Analysis";#N/A,#N/A,FALSE,"Test 120 Day Accts";#N/A,#N/A,FALSE,"Tickmarks"}</definedName>
    <definedName name="anjar" localSheetId="9">#REF!</definedName>
    <definedName name="anjar" localSheetId="16">#REF!</definedName>
    <definedName name="anjar" localSheetId="15">#REF!</definedName>
    <definedName name="anjar" localSheetId="17">#REF!</definedName>
    <definedName name="anjar" localSheetId="19">#REF!</definedName>
    <definedName name="anjar" localSheetId="18">#REF!</definedName>
    <definedName name="anjar" localSheetId="21">#REF!</definedName>
    <definedName name="anjar" localSheetId="23">#REF!</definedName>
    <definedName name="anjar" localSheetId="25">#REF!</definedName>
    <definedName name="anjar" localSheetId="27">#REF!</definedName>
    <definedName name="anjar" localSheetId="10">#REF!</definedName>
    <definedName name="anjar">#REF!</definedName>
    <definedName name="AS2DocOpenMode" hidden="1">"AS2DocumentEdit"</definedName>
    <definedName name="asda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asda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asda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b" localSheetId="9" hidden="1">{#N/A,#N/A,FALSE,"Aging Summary";#N/A,#N/A,FALSE,"Ratio Analysis";#N/A,#N/A,FALSE,"Test 120 Day Accts";#N/A,#N/A,FALSE,"Tickmarks"}</definedName>
    <definedName name="b" localSheetId="10" hidden="1">{#N/A,#N/A,FALSE,"Aging Summary";#N/A,#N/A,FALSE,"Ratio Analysis";#N/A,#N/A,FALSE,"Test 120 Day Accts";#N/A,#N/A,FALSE,"Tickmarks"}</definedName>
    <definedName name="b" hidden="1">{#N/A,#N/A,FALSE,"Aging Summary";#N/A,#N/A,FALSE,"Ratio Analysis";#N/A,#N/A,FALSE,"Test 120 Day Accts";#N/A,#N/A,FALSE,"Tickmarks"}</definedName>
    <definedName name="BUGET91V" localSheetId="9">#REF!</definedName>
    <definedName name="BUGET91V" localSheetId="16">#REF!</definedName>
    <definedName name="BUGET91V" localSheetId="15">#REF!</definedName>
    <definedName name="BUGET91V" localSheetId="17">#REF!</definedName>
    <definedName name="BUGET91V" localSheetId="19">#REF!</definedName>
    <definedName name="BUGET91V" localSheetId="18">#REF!</definedName>
    <definedName name="BUGET91V" localSheetId="21">#REF!</definedName>
    <definedName name="BUGET91V" localSheetId="23">#REF!</definedName>
    <definedName name="BUGET91V" localSheetId="25">#REF!</definedName>
    <definedName name="BUGET91V" localSheetId="27">#REF!</definedName>
    <definedName name="BUGET91V" localSheetId="10">#REF!</definedName>
    <definedName name="BUGET91V">#REF!</definedName>
    <definedName name="capex2" localSheetId="9" hidden="1">#REF!</definedName>
    <definedName name="capex2" localSheetId="16" hidden="1">#REF!</definedName>
    <definedName name="capex2" localSheetId="15" hidden="1">#REF!</definedName>
    <definedName name="capex2" localSheetId="17" hidden="1">#REF!</definedName>
    <definedName name="capex2" localSheetId="19" hidden="1">#REF!</definedName>
    <definedName name="capex2" localSheetId="18" hidden="1">#REF!</definedName>
    <definedName name="capex2" localSheetId="21" hidden="1">#REF!</definedName>
    <definedName name="capex2" localSheetId="23" hidden="1">#REF!</definedName>
    <definedName name="capex2" localSheetId="25" hidden="1">#REF!</definedName>
    <definedName name="capex2" localSheetId="27" hidden="1">#REF!</definedName>
    <definedName name="capex2" localSheetId="10" hidden="1">#REF!</definedName>
    <definedName name="capex2" hidden="1">#REF!</definedName>
    <definedName name="CHECK" localSheetId="9">#REF!</definedName>
    <definedName name="CHECK" localSheetId="16">#REF!</definedName>
    <definedName name="CHECK" localSheetId="15">#REF!</definedName>
    <definedName name="CHECK" localSheetId="17">#REF!</definedName>
    <definedName name="CHECK" localSheetId="19">#REF!</definedName>
    <definedName name="CHECK" localSheetId="18">#REF!</definedName>
    <definedName name="CHECK" localSheetId="21">#REF!</definedName>
    <definedName name="CHECK" localSheetId="23">#REF!</definedName>
    <definedName name="CHECK" localSheetId="25">#REF!</definedName>
    <definedName name="CHECK" localSheetId="27">#REF!</definedName>
    <definedName name="CHECK" localSheetId="10">#REF!</definedName>
    <definedName name="CHECK">#REF!</definedName>
    <definedName name="CIPHSJ" localSheetId="9" hidden="1">#REF!</definedName>
    <definedName name="CIPHSJ" localSheetId="16" hidden="1">#REF!</definedName>
    <definedName name="CIPHSJ" localSheetId="15" hidden="1">#REF!</definedName>
    <definedName name="CIPHSJ" localSheetId="17" hidden="1">#REF!</definedName>
    <definedName name="CIPHSJ" localSheetId="19" hidden="1">#REF!</definedName>
    <definedName name="CIPHSJ" localSheetId="18" hidden="1">#REF!</definedName>
    <definedName name="CIPHSJ" localSheetId="21" hidden="1">#REF!</definedName>
    <definedName name="CIPHSJ" localSheetId="23" hidden="1">#REF!</definedName>
    <definedName name="CIPHSJ" localSheetId="25" hidden="1">#REF!</definedName>
    <definedName name="CIPHSJ" localSheetId="27" hidden="1">#REF!</definedName>
    <definedName name="CIPHSJ" localSheetId="10" hidden="1">#REF!</definedName>
    <definedName name="CIPHSJ" hidden="1">#REF!</definedName>
    <definedName name="cusmasteras20102005_list_query" localSheetId="9">#REF!</definedName>
    <definedName name="cusmasteras20102005_list_query" localSheetId="16">#REF!</definedName>
    <definedName name="cusmasteras20102005_list_query" localSheetId="15">#REF!</definedName>
    <definedName name="cusmasteras20102005_list_query" localSheetId="17">#REF!</definedName>
    <definedName name="cusmasteras20102005_list_query" localSheetId="19">#REF!</definedName>
    <definedName name="cusmasteras20102005_list_query" localSheetId="18">#REF!</definedName>
    <definedName name="cusmasteras20102005_list_query" localSheetId="21">#REF!</definedName>
    <definedName name="cusmasteras20102005_list_query" localSheetId="23">#REF!</definedName>
    <definedName name="cusmasteras20102005_list_query" localSheetId="25">#REF!</definedName>
    <definedName name="cusmasteras20102005_list_query" localSheetId="27">#REF!</definedName>
    <definedName name="cusmasteras20102005_list_query" localSheetId="10">#REF!</definedName>
    <definedName name="cusmasteras20102005_list_query">#REF!</definedName>
    <definedName name="D_RPSCHS_Crosstab" localSheetId="9">#REF!</definedName>
    <definedName name="D_RPSCHS_Crosstab" localSheetId="16">#REF!</definedName>
    <definedName name="D_RPSCHS_Crosstab" localSheetId="15">#REF!</definedName>
    <definedName name="D_RPSCHS_Crosstab" localSheetId="17">#REF!</definedName>
    <definedName name="D_RPSCHS_Crosstab" localSheetId="19">#REF!</definedName>
    <definedName name="D_RPSCHS_Crosstab" localSheetId="18">#REF!</definedName>
    <definedName name="D_RPSCHS_Crosstab" localSheetId="21">#REF!</definedName>
    <definedName name="D_RPSCHS_Crosstab" localSheetId="23">#REF!</definedName>
    <definedName name="D_RPSCHS_Crosstab" localSheetId="25">#REF!</definedName>
    <definedName name="D_RPSCHS_Crosstab" localSheetId="27">#REF!</definedName>
    <definedName name="D_RPSCHS_Crosstab" localSheetId="10">#REF!</definedName>
    <definedName name="D_RPSCHS_Crosstab">#REF!</definedName>
    <definedName name="_xlnm.Database" localSheetId="9" hidden="1">#REF!</definedName>
    <definedName name="_xlnm.Database" localSheetId="16" hidden="1">#REF!</definedName>
    <definedName name="_xlnm.Database" localSheetId="15" hidden="1">#REF!</definedName>
    <definedName name="_xlnm.Database" localSheetId="17" hidden="1">#REF!</definedName>
    <definedName name="_xlnm.Database" localSheetId="19" hidden="1">#REF!</definedName>
    <definedName name="_xlnm.Database" localSheetId="18" hidden="1">#REF!</definedName>
    <definedName name="_xlnm.Database" localSheetId="21" hidden="1">#REF!</definedName>
    <definedName name="_xlnm.Database" localSheetId="23" hidden="1">#REF!</definedName>
    <definedName name="_xlnm.Database" localSheetId="25" hidden="1">#REF!</definedName>
    <definedName name="_xlnm.Database" localSheetId="27" hidden="1">#REF!</definedName>
    <definedName name="_xlnm.Database" localSheetId="10" hidden="1">#REF!</definedName>
    <definedName name="_xlnm.Database" hidden="1">#REF!</definedName>
    <definedName name="DataNowMonth">[9]Constants!$B$2</definedName>
    <definedName name="ＤＤ１" localSheetId="9">#REF!</definedName>
    <definedName name="ＤＤ１" localSheetId="16">#REF!</definedName>
    <definedName name="ＤＤ１" localSheetId="15">#REF!</definedName>
    <definedName name="ＤＤ１" localSheetId="17">#REF!</definedName>
    <definedName name="ＤＤ１" localSheetId="19">#REF!</definedName>
    <definedName name="ＤＤ１" localSheetId="18">#REF!</definedName>
    <definedName name="ＤＤ１" localSheetId="21">#REF!</definedName>
    <definedName name="ＤＤ１" localSheetId="23">#REF!</definedName>
    <definedName name="ＤＤ１" localSheetId="25">#REF!</definedName>
    <definedName name="ＤＤ１" localSheetId="27">#REF!</definedName>
    <definedName name="ＤＤ１" localSheetId="10">#REF!</definedName>
    <definedName name="ＤＤ１">#REF!</definedName>
    <definedName name="Deposit" localSheetId="9" hidden="1">{#N/A,#N/A,FALSE,"Aging Summary";#N/A,#N/A,FALSE,"Ratio Analysis";#N/A,#N/A,FALSE,"Test 120 Day Accts";#N/A,#N/A,FALSE,"Tickmarks"}</definedName>
    <definedName name="Deposit" localSheetId="10" hidden="1">{#N/A,#N/A,FALSE,"Aging Summary";#N/A,#N/A,FALSE,"Ratio Analysis";#N/A,#N/A,FALSE,"Test 120 Day Accts";#N/A,#N/A,FALSE,"Tickmarks"}</definedName>
    <definedName name="Deposit" hidden="1">{#N/A,#N/A,FALSE,"Aging Summary";#N/A,#N/A,FALSE,"Ratio Analysis";#N/A,#N/A,FALSE,"Test 120 Day Accts";#N/A,#N/A,FALSE,"Tickmarks"}</definedName>
    <definedName name="DM" localSheetId="9">[2]A!#REF!</definedName>
    <definedName name="DM" localSheetId="16">[2]A!#REF!</definedName>
    <definedName name="DM" localSheetId="15">[2]A!#REF!</definedName>
    <definedName name="DM" localSheetId="17">[2]A!#REF!</definedName>
    <definedName name="DM" localSheetId="19">[2]A!#REF!</definedName>
    <definedName name="DM" localSheetId="18">[2]A!#REF!</definedName>
    <definedName name="DM" localSheetId="21">[2]A!#REF!</definedName>
    <definedName name="DM" localSheetId="23">[2]A!#REF!</definedName>
    <definedName name="DM" localSheetId="25">[2]A!#REF!</definedName>
    <definedName name="DM" localSheetId="27">[2]A!#REF!</definedName>
    <definedName name="DM" localSheetId="10">[2]A!#REF!</definedName>
    <definedName name="DM">[2]A!#REF!</definedName>
    <definedName name="dsdsd" localSheetId="9">#REF!</definedName>
    <definedName name="dsdsd" localSheetId="16">#REF!</definedName>
    <definedName name="dsdsd" localSheetId="15">#REF!</definedName>
    <definedName name="dsdsd" localSheetId="17">#REF!</definedName>
    <definedName name="dsdsd" localSheetId="19">#REF!</definedName>
    <definedName name="dsdsd" localSheetId="18">#REF!</definedName>
    <definedName name="dsdsd" localSheetId="21">#REF!</definedName>
    <definedName name="dsdsd" localSheetId="23">#REF!</definedName>
    <definedName name="dsdsd" localSheetId="25">#REF!</definedName>
    <definedName name="dsdsd" localSheetId="27">#REF!</definedName>
    <definedName name="dsdsd" localSheetId="10">#REF!</definedName>
    <definedName name="dsdsd">#REF!</definedName>
    <definedName name="Employee" localSheetId="9" hidden="1">{#N/A,#N/A,FALSE,"Aging Summary";#N/A,#N/A,FALSE,"Ratio Analysis";#N/A,#N/A,FALSE,"Test 120 Day Accts";#N/A,#N/A,FALSE,"Tickmarks"}</definedName>
    <definedName name="Employee" localSheetId="10" hidden="1">{#N/A,#N/A,FALSE,"Aging Summary";#N/A,#N/A,FALSE,"Ratio Analysis";#N/A,#N/A,FALSE,"Test 120 Day Accts";#N/A,#N/A,FALSE,"Tickmarks"}</definedName>
    <definedName name="Employee" hidden="1">{#N/A,#N/A,FALSE,"Aging Summary";#N/A,#N/A,FALSE,"Ratio Analysis";#N/A,#N/A,FALSE,"Test 120 Day Accts";#N/A,#N/A,FALSE,"Tickmarks"}</definedName>
    <definedName name="employee1" localSheetId="9" hidden="1">{#N/A,#N/A,FALSE,"Aging Summary";#N/A,#N/A,FALSE,"Ratio Analysis";#N/A,#N/A,FALSE,"Test 120 Day Accts";#N/A,#N/A,FALSE,"Tickmarks"}</definedName>
    <definedName name="employee1" localSheetId="10" hidden="1">{#N/A,#N/A,FALSE,"Aging Summary";#N/A,#N/A,FALSE,"Ratio Analysis";#N/A,#N/A,FALSE,"Test 120 Day Accts";#N/A,#N/A,FALSE,"Tickmarks"}</definedName>
    <definedName name="employee1" hidden="1">{#N/A,#N/A,FALSE,"Aging Summary";#N/A,#N/A,FALSE,"Ratio Analysis";#N/A,#N/A,FALSE,"Test 120 Day Accts";#N/A,#N/A,FALSE,"Tickmarks"}</definedName>
    <definedName name="ENTRY" localSheetId="9">[2]A!#REF!</definedName>
    <definedName name="ENTRY" localSheetId="16">[2]A!#REF!</definedName>
    <definedName name="ENTRY" localSheetId="15">[2]A!#REF!</definedName>
    <definedName name="ENTRY" localSheetId="17">[2]A!#REF!</definedName>
    <definedName name="ENTRY" localSheetId="19">[2]A!#REF!</definedName>
    <definedName name="ENTRY" localSheetId="18">[2]A!#REF!</definedName>
    <definedName name="ENTRY" localSheetId="21">[2]A!#REF!</definedName>
    <definedName name="ENTRY" localSheetId="23">[2]A!#REF!</definedName>
    <definedName name="ENTRY" localSheetId="25">[2]A!#REF!</definedName>
    <definedName name="ENTRY" localSheetId="27">[2]A!#REF!</definedName>
    <definedName name="ENTRY" localSheetId="10">[2]A!#REF!</definedName>
    <definedName name="ENTRY">[2]A!#REF!</definedName>
    <definedName name="Excel_BuiltIn_Print_Area_1">[10]FREIGHT!$A$1:$O$26</definedName>
    <definedName name="Excel_BuiltIn_Print_Area_10" localSheetId="9">#REF!</definedName>
    <definedName name="Excel_BuiltIn_Print_Area_10" localSheetId="16">#REF!</definedName>
    <definedName name="Excel_BuiltIn_Print_Area_10" localSheetId="15">#REF!</definedName>
    <definedName name="Excel_BuiltIn_Print_Area_10" localSheetId="17">#REF!</definedName>
    <definedName name="Excel_BuiltIn_Print_Area_10" localSheetId="19">#REF!</definedName>
    <definedName name="Excel_BuiltIn_Print_Area_10" localSheetId="18">#REF!</definedName>
    <definedName name="Excel_BuiltIn_Print_Area_10" localSheetId="21">#REF!</definedName>
    <definedName name="Excel_BuiltIn_Print_Area_10" localSheetId="23">#REF!</definedName>
    <definedName name="Excel_BuiltIn_Print_Area_10" localSheetId="25">#REF!</definedName>
    <definedName name="Excel_BuiltIn_Print_Area_10" localSheetId="27">#REF!</definedName>
    <definedName name="Excel_BuiltIn_Print_Area_10" localSheetId="10">#REF!</definedName>
    <definedName name="Excel_BuiltIn_Print_Area_10">#REF!</definedName>
    <definedName name="Excel_BuiltIn_Print_Area_11" localSheetId="9">#REF!</definedName>
    <definedName name="Excel_BuiltIn_Print_Area_11" localSheetId="16">#REF!</definedName>
    <definedName name="Excel_BuiltIn_Print_Area_11" localSheetId="15">#REF!</definedName>
    <definedName name="Excel_BuiltIn_Print_Area_11" localSheetId="17">#REF!</definedName>
    <definedName name="Excel_BuiltIn_Print_Area_11" localSheetId="19">#REF!</definedName>
    <definedName name="Excel_BuiltIn_Print_Area_11" localSheetId="18">#REF!</definedName>
    <definedName name="Excel_BuiltIn_Print_Area_11" localSheetId="21">#REF!</definedName>
    <definedName name="Excel_BuiltIn_Print_Area_11" localSheetId="23">#REF!</definedName>
    <definedName name="Excel_BuiltIn_Print_Area_11" localSheetId="25">#REF!</definedName>
    <definedName name="Excel_BuiltIn_Print_Area_11" localSheetId="27">#REF!</definedName>
    <definedName name="Excel_BuiltIn_Print_Area_11" localSheetId="10">#REF!</definedName>
    <definedName name="Excel_BuiltIn_Print_Area_11">#REF!</definedName>
    <definedName name="Excel_BuiltIn_Print_Area_12" localSheetId="9">#REF!</definedName>
    <definedName name="Excel_BuiltIn_Print_Area_12" localSheetId="16">#REF!</definedName>
    <definedName name="Excel_BuiltIn_Print_Area_12" localSheetId="15">#REF!</definedName>
    <definedName name="Excel_BuiltIn_Print_Area_12" localSheetId="17">#REF!</definedName>
    <definedName name="Excel_BuiltIn_Print_Area_12" localSheetId="19">#REF!</definedName>
    <definedName name="Excel_BuiltIn_Print_Area_12" localSheetId="18">#REF!</definedName>
    <definedName name="Excel_BuiltIn_Print_Area_12" localSheetId="21">#REF!</definedName>
    <definedName name="Excel_BuiltIn_Print_Area_12" localSheetId="23">#REF!</definedName>
    <definedName name="Excel_BuiltIn_Print_Area_12" localSheetId="25">#REF!</definedName>
    <definedName name="Excel_BuiltIn_Print_Area_12" localSheetId="27">#REF!</definedName>
    <definedName name="Excel_BuiltIn_Print_Area_12" localSheetId="10">#REF!</definedName>
    <definedName name="Excel_BuiltIn_Print_Area_12">#REF!</definedName>
    <definedName name="Excel_BuiltIn_Print_Area_13" localSheetId="9">#REF!</definedName>
    <definedName name="Excel_BuiltIn_Print_Area_13" localSheetId="16">#REF!</definedName>
    <definedName name="Excel_BuiltIn_Print_Area_13" localSheetId="15">#REF!</definedName>
    <definedName name="Excel_BuiltIn_Print_Area_13" localSheetId="17">#REF!</definedName>
    <definedName name="Excel_BuiltIn_Print_Area_13" localSheetId="19">#REF!</definedName>
    <definedName name="Excel_BuiltIn_Print_Area_13" localSheetId="18">#REF!</definedName>
    <definedName name="Excel_BuiltIn_Print_Area_13" localSheetId="21">#REF!</definedName>
    <definedName name="Excel_BuiltIn_Print_Area_13" localSheetId="23">#REF!</definedName>
    <definedName name="Excel_BuiltIn_Print_Area_13" localSheetId="25">#REF!</definedName>
    <definedName name="Excel_BuiltIn_Print_Area_13" localSheetId="27">#REF!</definedName>
    <definedName name="Excel_BuiltIn_Print_Area_13" localSheetId="10">#REF!</definedName>
    <definedName name="Excel_BuiltIn_Print_Area_13">#REF!</definedName>
    <definedName name="Excel_BuiltIn_Print_Area_14" localSheetId="9">#REF!</definedName>
    <definedName name="Excel_BuiltIn_Print_Area_14" localSheetId="16">#REF!</definedName>
    <definedName name="Excel_BuiltIn_Print_Area_14" localSheetId="15">#REF!</definedName>
    <definedName name="Excel_BuiltIn_Print_Area_14" localSheetId="17">#REF!</definedName>
    <definedName name="Excel_BuiltIn_Print_Area_14" localSheetId="19">#REF!</definedName>
    <definedName name="Excel_BuiltIn_Print_Area_14" localSheetId="18">#REF!</definedName>
    <definedName name="Excel_BuiltIn_Print_Area_14" localSheetId="21">#REF!</definedName>
    <definedName name="Excel_BuiltIn_Print_Area_14" localSheetId="23">#REF!</definedName>
    <definedName name="Excel_BuiltIn_Print_Area_14" localSheetId="25">#REF!</definedName>
    <definedName name="Excel_BuiltIn_Print_Area_14" localSheetId="27">#REF!</definedName>
    <definedName name="Excel_BuiltIn_Print_Area_14" localSheetId="10">#REF!</definedName>
    <definedName name="Excel_BuiltIn_Print_Area_14">#REF!</definedName>
    <definedName name="Excel_BuiltIn_Print_Area_15" localSheetId="9">#REF!</definedName>
    <definedName name="Excel_BuiltIn_Print_Area_15" localSheetId="16">#REF!</definedName>
    <definedName name="Excel_BuiltIn_Print_Area_15" localSheetId="15">#REF!</definedName>
    <definedName name="Excel_BuiltIn_Print_Area_15" localSheetId="17">#REF!</definedName>
    <definedName name="Excel_BuiltIn_Print_Area_15" localSheetId="19">#REF!</definedName>
    <definedName name="Excel_BuiltIn_Print_Area_15" localSheetId="18">#REF!</definedName>
    <definedName name="Excel_BuiltIn_Print_Area_15" localSheetId="21">#REF!</definedName>
    <definedName name="Excel_BuiltIn_Print_Area_15" localSheetId="23">#REF!</definedName>
    <definedName name="Excel_BuiltIn_Print_Area_15" localSheetId="25">#REF!</definedName>
    <definedName name="Excel_BuiltIn_Print_Area_15" localSheetId="27">#REF!</definedName>
    <definedName name="Excel_BuiltIn_Print_Area_15" localSheetId="10">#REF!</definedName>
    <definedName name="Excel_BuiltIn_Print_Area_15">#REF!</definedName>
    <definedName name="Excel_BuiltIn_Print_Area_16" localSheetId="9">#REF!</definedName>
    <definedName name="Excel_BuiltIn_Print_Area_16" localSheetId="16">#REF!</definedName>
    <definedName name="Excel_BuiltIn_Print_Area_16" localSheetId="15">#REF!</definedName>
    <definedName name="Excel_BuiltIn_Print_Area_16" localSheetId="17">#REF!</definedName>
    <definedName name="Excel_BuiltIn_Print_Area_16" localSheetId="19">#REF!</definedName>
    <definedName name="Excel_BuiltIn_Print_Area_16" localSheetId="18">#REF!</definedName>
    <definedName name="Excel_BuiltIn_Print_Area_16" localSheetId="21">#REF!</definedName>
    <definedName name="Excel_BuiltIn_Print_Area_16" localSheetId="23">#REF!</definedName>
    <definedName name="Excel_BuiltIn_Print_Area_16" localSheetId="25">#REF!</definedName>
    <definedName name="Excel_BuiltIn_Print_Area_16" localSheetId="27">#REF!</definedName>
    <definedName name="Excel_BuiltIn_Print_Area_16" localSheetId="10">#REF!</definedName>
    <definedName name="Excel_BuiltIn_Print_Area_16">#REF!</definedName>
    <definedName name="Excel_BuiltIn_Print_Area_17" localSheetId="9">#REF!</definedName>
    <definedName name="Excel_BuiltIn_Print_Area_17" localSheetId="16">#REF!</definedName>
    <definedName name="Excel_BuiltIn_Print_Area_17" localSheetId="15">#REF!</definedName>
    <definedName name="Excel_BuiltIn_Print_Area_17" localSheetId="17">#REF!</definedName>
    <definedName name="Excel_BuiltIn_Print_Area_17" localSheetId="19">#REF!</definedName>
    <definedName name="Excel_BuiltIn_Print_Area_17" localSheetId="18">#REF!</definedName>
    <definedName name="Excel_BuiltIn_Print_Area_17" localSheetId="21">#REF!</definedName>
    <definedName name="Excel_BuiltIn_Print_Area_17" localSheetId="23">#REF!</definedName>
    <definedName name="Excel_BuiltIn_Print_Area_17" localSheetId="25">#REF!</definedName>
    <definedName name="Excel_BuiltIn_Print_Area_17" localSheetId="27">#REF!</definedName>
    <definedName name="Excel_BuiltIn_Print_Area_17" localSheetId="10">#REF!</definedName>
    <definedName name="Excel_BuiltIn_Print_Area_17">#REF!</definedName>
    <definedName name="Excel_BuiltIn_Print_Area_18" localSheetId="9">#REF!</definedName>
    <definedName name="Excel_BuiltIn_Print_Area_18" localSheetId="16">#REF!</definedName>
    <definedName name="Excel_BuiltIn_Print_Area_18" localSheetId="15">#REF!</definedName>
    <definedName name="Excel_BuiltIn_Print_Area_18" localSheetId="17">#REF!</definedName>
    <definedName name="Excel_BuiltIn_Print_Area_18" localSheetId="19">#REF!</definedName>
    <definedName name="Excel_BuiltIn_Print_Area_18" localSheetId="18">#REF!</definedName>
    <definedName name="Excel_BuiltIn_Print_Area_18" localSheetId="21">#REF!</definedName>
    <definedName name="Excel_BuiltIn_Print_Area_18" localSheetId="23">#REF!</definedName>
    <definedName name="Excel_BuiltIn_Print_Area_18" localSheetId="25">#REF!</definedName>
    <definedName name="Excel_BuiltIn_Print_Area_18" localSheetId="27">#REF!</definedName>
    <definedName name="Excel_BuiltIn_Print_Area_18" localSheetId="10">#REF!</definedName>
    <definedName name="Excel_BuiltIn_Print_Area_18">#REF!</definedName>
    <definedName name="Excel_BuiltIn_Print_Area_19" localSheetId="9">#REF!</definedName>
    <definedName name="Excel_BuiltIn_Print_Area_19" localSheetId="16">#REF!</definedName>
    <definedName name="Excel_BuiltIn_Print_Area_19" localSheetId="15">#REF!</definedName>
    <definedName name="Excel_BuiltIn_Print_Area_19" localSheetId="17">#REF!</definedName>
    <definedName name="Excel_BuiltIn_Print_Area_19" localSheetId="19">#REF!</definedName>
    <definedName name="Excel_BuiltIn_Print_Area_19" localSheetId="18">#REF!</definedName>
    <definedName name="Excel_BuiltIn_Print_Area_19" localSheetId="21">#REF!</definedName>
    <definedName name="Excel_BuiltIn_Print_Area_19" localSheetId="23">#REF!</definedName>
    <definedName name="Excel_BuiltIn_Print_Area_19" localSheetId="25">#REF!</definedName>
    <definedName name="Excel_BuiltIn_Print_Area_19" localSheetId="27">#REF!</definedName>
    <definedName name="Excel_BuiltIn_Print_Area_19" localSheetId="10">#REF!</definedName>
    <definedName name="Excel_BuiltIn_Print_Area_19">#REF!</definedName>
    <definedName name="Excel_BuiltIn_Print_Area_2" localSheetId="9">#REF!</definedName>
    <definedName name="Excel_BuiltIn_Print_Area_2" localSheetId="16">#REF!</definedName>
    <definedName name="Excel_BuiltIn_Print_Area_2" localSheetId="15">#REF!</definedName>
    <definedName name="Excel_BuiltIn_Print_Area_2" localSheetId="17">#REF!</definedName>
    <definedName name="Excel_BuiltIn_Print_Area_2" localSheetId="19">#REF!</definedName>
    <definedName name="Excel_BuiltIn_Print_Area_2" localSheetId="18">#REF!</definedName>
    <definedName name="Excel_BuiltIn_Print_Area_2" localSheetId="21">#REF!</definedName>
    <definedName name="Excel_BuiltIn_Print_Area_2" localSheetId="23">#REF!</definedName>
    <definedName name="Excel_BuiltIn_Print_Area_2" localSheetId="25">#REF!</definedName>
    <definedName name="Excel_BuiltIn_Print_Area_2" localSheetId="27">#REF!</definedName>
    <definedName name="Excel_BuiltIn_Print_Area_2" localSheetId="10">#REF!</definedName>
    <definedName name="Excel_BuiltIn_Print_Area_2">#REF!</definedName>
    <definedName name="Excel_BuiltIn_Print_Area_20" localSheetId="9">#REF!</definedName>
    <definedName name="Excel_BuiltIn_Print_Area_20" localSheetId="16">#REF!</definedName>
    <definedName name="Excel_BuiltIn_Print_Area_20" localSheetId="15">#REF!</definedName>
    <definedName name="Excel_BuiltIn_Print_Area_20" localSheetId="17">#REF!</definedName>
    <definedName name="Excel_BuiltIn_Print_Area_20" localSheetId="19">#REF!</definedName>
    <definedName name="Excel_BuiltIn_Print_Area_20" localSheetId="18">#REF!</definedName>
    <definedName name="Excel_BuiltIn_Print_Area_20" localSheetId="21">#REF!</definedName>
    <definedName name="Excel_BuiltIn_Print_Area_20" localSheetId="23">#REF!</definedName>
    <definedName name="Excel_BuiltIn_Print_Area_20" localSheetId="25">#REF!</definedName>
    <definedName name="Excel_BuiltIn_Print_Area_20" localSheetId="27">#REF!</definedName>
    <definedName name="Excel_BuiltIn_Print_Area_20" localSheetId="10">#REF!</definedName>
    <definedName name="Excel_BuiltIn_Print_Area_20">#REF!</definedName>
    <definedName name="Excel_BuiltIn_Print_Area_21" localSheetId="9">#REF!</definedName>
    <definedName name="Excel_BuiltIn_Print_Area_21" localSheetId="16">#REF!</definedName>
    <definedName name="Excel_BuiltIn_Print_Area_21" localSheetId="15">#REF!</definedName>
    <definedName name="Excel_BuiltIn_Print_Area_21" localSheetId="17">#REF!</definedName>
    <definedName name="Excel_BuiltIn_Print_Area_21" localSheetId="19">#REF!</definedName>
    <definedName name="Excel_BuiltIn_Print_Area_21" localSheetId="18">#REF!</definedName>
    <definedName name="Excel_BuiltIn_Print_Area_21" localSheetId="21">#REF!</definedName>
    <definedName name="Excel_BuiltIn_Print_Area_21" localSheetId="23">#REF!</definedName>
    <definedName name="Excel_BuiltIn_Print_Area_21" localSheetId="25">#REF!</definedName>
    <definedName name="Excel_BuiltIn_Print_Area_21" localSheetId="27">#REF!</definedName>
    <definedName name="Excel_BuiltIn_Print_Area_21" localSheetId="10">#REF!</definedName>
    <definedName name="Excel_BuiltIn_Print_Area_21">#REF!</definedName>
    <definedName name="Excel_BuiltIn_Print_Area_22" localSheetId="9">#REF!</definedName>
    <definedName name="Excel_BuiltIn_Print_Area_22" localSheetId="16">#REF!</definedName>
    <definedName name="Excel_BuiltIn_Print_Area_22" localSheetId="15">#REF!</definedName>
    <definedName name="Excel_BuiltIn_Print_Area_22" localSheetId="17">#REF!</definedName>
    <definedName name="Excel_BuiltIn_Print_Area_22" localSheetId="19">#REF!</definedName>
    <definedName name="Excel_BuiltIn_Print_Area_22" localSheetId="18">#REF!</definedName>
    <definedName name="Excel_BuiltIn_Print_Area_22" localSheetId="21">#REF!</definedName>
    <definedName name="Excel_BuiltIn_Print_Area_22" localSheetId="23">#REF!</definedName>
    <definedName name="Excel_BuiltIn_Print_Area_22" localSheetId="25">#REF!</definedName>
    <definedName name="Excel_BuiltIn_Print_Area_22" localSheetId="27">#REF!</definedName>
    <definedName name="Excel_BuiltIn_Print_Area_22" localSheetId="10">#REF!</definedName>
    <definedName name="Excel_BuiltIn_Print_Area_22">#REF!</definedName>
    <definedName name="Excel_BuiltIn_Print_Area_23" localSheetId="9">#REF!</definedName>
    <definedName name="Excel_BuiltIn_Print_Area_23" localSheetId="16">#REF!</definedName>
    <definedName name="Excel_BuiltIn_Print_Area_23" localSheetId="15">#REF!</definedName>
    <definedName name="Excel_BuiltIn_Print_Area_23" localSheetId="17">#REF!</definedName>
    <definedName name="Excel_BuiltIn_Print_Area_23" localSheetId="19">#REF!</definedName>
    <definedName name="Excel_BuiltIn_Print_Area_23" localSheetId="18">#REF!</definedName>
    <definedName name="Excel_BuiltIn_Print_Area_23" localSheetId="21">#REF!</definedName>
    <definedName name="Excel_BuiltIn_Print_Area_23" localSheetId="23">#REF!</definedName>
    <definedName name="Excel_BuiltIn_Print_Area_23" localSheetId="25">#REF!</definedName>
    <definedName name="Excel_BuiltIn_Print_Area_23" localSheetId="27">#REF!</definedName>
    <definedName name="Excel_BuiltIn_Print_Area_23" localSheetId="10">#REF!</definedName>
    <definedName name="Excel_BuiltIn_Print_Area_23">#REF!</definedName>
    <definedName name="Excel_BuiltIn_Print_Area_24" localSheetId="9">#REF!</definedName>
    <definedName name="Excel_BuiltIn_Print_Area_24" localSheetId="16">#REF!</definedName>
    <definedName name="Excel_BuiltIn_Print_Area_24" localSheetId="15">#REF!</definedName>
    <definedName name="Excel_BuiltIn_Print_Area_24" localSheetId="17">#REF!</definedName>
    <definedName name="Excel_BuiltIn_Print_Area_24" localSheetId="19">#REF!</definedName>
    <definedName name="Excel_BuiltIn_Print_Area_24" localSheetId="18">#REF!</definedName>
    <definedName name="Excel_BuiltIn_Print_Area_24" localSheetId="21">#REF!</definedName>
    <definedName name="Excel_BuiltIn_Print_Area_24" localSheetId="23">#REF!</definedName>
    <definedName name="Excel_BuiltIn_Print_Area_24" localSheetId="25">#REF!</definedName>
    <definedName name="Excel_BuiltIn_Print_Area_24" localSheetId="27">#REF!</definedName>
    <definedName name="Excel_BuiltIn_Print_Area_24" localSheetId="10">#REF!</definedName>
    <definedName name="Excel_BuiltIn_Print_Area_24">#REF!</definedName>
    <definedName name="Excel_BuiltIn_Print_Area_25" localSheetId="9">#REF!</definedName>
    <definedName name="Excel_BuiltIn_Print_Area_25" localSheetId="16">#REF!</definedName>
    <definedName name="Excel_BuiltIn_Print_Area_25" localSheetId="15">#REF!</definedName>
    <definedName name="Excel_BuiltIn_Print_Area_25" localSheetId="17">#REF!</definedName>
    <definedName name="Excel_BuiltIn_Print_Area_25" localSheetId="19">#REF!</definedName>
    <definedName name="Excel_BuiltIn_Print_Area_25" localSheetId="18">#REF!</definedName>
    <definedName name="Excel_BuiltIn_Print_Area_25" localSheetId="21">#REF!</definedName>
    <definedName name="Excel_BuiltIn_Print_Area_25" localSheetId="23">#REF!</definedName>
    <definedName name="Excel_BuiltIn_Print_Area_25" localSheetId="25">#REF!</definedName>
    <definedName name="Excel_BuiltIn_Print_Area_25" localSheetId="27">#REF!</definedName>
    <definedName name="Excel_BuiltIn_Print_Area_25" localSheetId="10">#REF!</definedName>
    <definedName name="Excel_BuiltIn_Print_Area_25">#REF!</definedName>
    <definedName name="Excel_BuiltIn_Print_Area_26" localSheetId="9">#REF!</definedName>
    <definedName name="Excel_BuiltIn_Print_Area_26" localSheetId="16">#REF!</definedName>
    <definedName name="Excel_BuiltIn_Print_Area_26" localSheetId="15">#REF!</definedName>
    <definedName name="Excel_BuiltIn_Print_Area_26" localSheetId="17">#REF!</definedName>
    <definedName name="Excel_BuiltIn_Print_Area_26" localSheetId="19">#REF!</definedName>
    <definedName name="Excel_BuiltIn_Print_Area_26" localSheetId="18">#REF!</definedName>
    <definedName name="Excel_BuiltIn_Print_Area_26" localSheetId="21">#REF!</definedName>
    <definedName name="Excel_BuiltIn_Print_Area_26" localSheetId="23">#REF!</definedName>
    <definedName name="Excel_BuiltIn_Print_Area_26" localSheetId="25">#REF!</definedName>
    <definedName name="Excel_BuiltIn_Print_Area_26" localSheetId="27">#REF!</definedName>
    <definedName name="Excel_BuiltIn_Print_Area_26" localSheetId="10">#REF!</definedName>
    <definedName name="Excel_BuiltIn_Print_Area_26">#REF!</definedName>
    <definedName name="Excel_BuiltIn_Print_Area_27" localSheetId="9">#REF!</definedName>
    <definedName name="Excel_BuiltIn_Print_Area_27" localSheetId="16">#REF!</definedName>
    <definedName name="Excel_BuiltIn_Print_Area_27" localSheetId="15">#REF!</definedName>
    <definedName name="Excel_BuiltIn_Print_Area_27" localSheetId="17">#REF!</definedName>
    <definedName name="Excel_BuiltIn_Print_Area_27" localSheetId="19">#REF!</definedName>
    <definedName name="Excel_BuiltIn_Print_Area_27" localSheetId="18">#REF!</definedName>
    <definedName name="Excel_BuiltIn_Print_Area_27" localSheetId="21">#REF!</definedName>
    <definedName name="Excel_BuiltIn_Print_Area_27" localSheetId="23">#REF!</definedName>
    <definedName name="Excel_BuiltIn_Print_Area_27" localSheetId="25">#REF!</definedName>
    <definedName name="Excel_BuiltIn_Print_Area_27" localSheetId="27">#REF!</definedName>
    <definedName name="Excel_BuiltIn_Print_Area_27" localSheetId="10">#REF!</definedName>
    <definedName name="Excel_BuiltIn_Print_Area_27">#REF!</definedName>
    <definedName name="Excel_BuiltIn_Print_Area_28" localSheetId="9">#REF!</definedName>
    <definedName name="Excel_BuiltIn_Print_Area_28" localSheetId="16">#REF!</definedName>
    <definedName name="Excel_BuiltIn_Print_Area_28" localSheetId="15">#REF!</definedName>
    <definedName name="Excel_BuiltIn_Print_Area_28" localSheetId="17">#REF!</definedName>
    <definedName name="Excel_BuiltIn_Print_Area_28" localSheetId="19">#REF!</definedName>
    <definedName name="Excel_BuiltIn_Print_Area_28" localSheetId="18">#REF!</definedName>
    <definedName name="Excel_BuiltIn_Print_Area_28" localSheetId="21">#REF!</definedName>
    <definedName name="Excel_BuiltIn_Print_Area_28" localSheetId="23">#REF!</definedName>
    <definedName name="Excel_BuiltIn_Print_Area_28" localSheetId="25">#REF!</definedName>
    <definedName name="Excel_BuiltIn_Print_Area_28" localSheetId="27">#REF!</definedName>
    <definedName name="Excel_BuiltIn_Print_Area_28" localSheetId="10">#REF!</definedName>
    <definedName name="Excel_BuiltIn_Print_Area_28">#REF!</definedName>
    <definedName name="Excel_BuiltIn_Print_Area_29" localSheetId="9">#REF!</definedName>
    <definedName name="Excel_BuiltIn_Print_Area_29" localSheetId="16">#REF!</definedName>
    <definedName name="Excel_BuiltIn_Print_Area_29" localSheetId="15">#REF!</definedName>
    <definedName name="Excel_BuiltIn_Print_Area_29" localSheetId="17">#REF!</definedName>
    <definedName name="Excel_BuiltIn_Print_Area_29" localSheetId="19">#REF!</definedName>
    <definedName name="Excel_BuiltIn_Print_Area_29" localSheetId="18">#REF!</definedName>
    <definedName name="Excel_BuiltIn_Print_Area_29" localSheetId="21">#REF!</definedName>
    <definedName name="Excel_BuiltIn_Print_Area_29" localSheetId="23">#REF!</definedName>
    <definedName name="Excel_BuiltIn_Print_Area_29" localSheetId="25">#REF!</definedName>
    <definedName name="Excel_BuiltIn_Print_Area_29" localSheetId="27">#REF!</definedName>
    <definedName name="Excel_BuiltIn_Print_Area_29" localSheetId="10">#REF!</definedName>
    <definedName name="Excel_BuiltIn_Print_Area_29">#REF!</definedName>
    <definedName name="Excel_BuiltIn_Print_Area_29_1" localSheetId="9">#REF!</definedName>
    <definedName name="Excel_BuiltIn_Print_Area_29_1" localSheetId="16">#REF!</definedName>
    <definedName name="Excel_BuiltIn_Print_Area_29_1" localSheetId="15">#REF!</definedName>
    <definedName name="Excel_BuiltIn_Print_Area_29_1" localSheetId="17">#REF!</definedName>
    <definedName name="Excel_BuiltIn_Print_Area_29_1" localSheetId="19">#REF!</definedName>
    <definedName name="Excel_BuiltIn_Print_Area_29_1" localSheetId="18">#REF!</definedName>
    <definedName name="Excel_BuiltIn_Print_Area_29_1" localSheetId="21">#REF!</definedName>
    <definedName name="Excel_BuiltIn_Print_Area_29_1" localSheetId="23">#REF!</definedName>
    <definedName name="Excel_BuiltIn_Print_Area_29_1" localSheetId="25">#REF!</definedName>
    <definedName name="Excel_BuiltIn_Print_Area_29_1" localSheetId="27">#REF!</definedName>
    <definedName name="Excel_BuiltIn_Print_Area_29_1" localSheetId="10">#REF!</definedName>
    <definedName name="Excel_BuiltIn_Print_Area_29_1">#REF!</definedName>
    <definedName name="Excel_BuiltIn_Print_Area_29_1_31" localSheetId="9">#REF!</definedName>
    <definedName name="Excel_BuiltIn_Print_Area_29_1_31" localSheetId="16">#REF!</definedName>
    <definedName name="Excel_BuiltIn_Print_Area_29_1_31" localSheetId="15">#REF!</definedName>
    <definedName name="Excel_BuiltIn_Print_Area_29_1_31" localSheetId="17">#REF!</definedName>
    <definedName name="Excel_BuiltIn_Print_Area_29_1_31" localSheetId="19">#REF!</definedName>
    <definedName name="Excel_BuiltIn_Print_Area_29_1_31" localSheetId="18">#REF!</definedName>
    <definedName name="Excel_BuiltIn_Print_Area_29_1_31" localSheetId="21">#REF!</definedName>
    <definedName name="Excel_BuiltIn_Print_Area_29_1_31" localSheetId="23">#REF!</definedName>
    <definedName name="Excel_BuiltIn_Print_Area_29_1_31" localSheetId="25">#REF!</definedName>
    <definedName name="Excel_BuiltIn_Print_Area_29_1_31" localSheetId="27">#REF!</definedName>
    <definedName name="Excel_BuiltIn_Print_Area_29_1_31" localSheetId="10">#REF!</definedName>
    <definedName name="Excel_BuiltIn_Print_Area_29_1_31">#REF!</definedName>
    <definedName name="Excel_BuiltIn_Print_Area_29_1_33" localSheetId="9">#REF!</definedName>
    <definedName name="Excel_BuiltIn_Print_Area_29_1_33" localSheetId="16">#REF!</definedName>
    <definedName name="Excel_BuiltIn_Print_Area_29_1_33" localSheetId="15">#REF!</definedName>
    <definedName name="Excel_BuiltIn_Print_Area_29_1_33" localSheetId="17">#REF!</definedName>
    <definedName name="Excel_BuiltIn_Print_Area_29_1_33" localSheetId="19">#REF!</definedName>
    <definedName name="Excel_BuiltIn_Print_Area_29_1_33" localSheetId="18">#REF!</definedName>
    <definedName name="Excel_BuiltIn_Print_Area_29_1_33" localSheetId="21">#REF!</definedName>
    <definedName name="Excel_BuiltIn_Print_Area_29_1_33" localSheetId="23">#REF!</definedName>
    <definedName name="Excel_BuiltIn_Print_Area_29_1_33" localSheetId="25">#REF!</definedName>
    <definedName name="Excel_BuiltIn_Print_Area_29_1_33" localSheetId="27">#REF!</definedName>
    <definedName name="Excel_BuiltIn_Print_Area_29_1_33" localSheetId="10">#REF!</definedName>
    <definedName name="Excel_BuiltIn_Print_Area_29_1_33">#REF!</definedName>
    <definedName name="Excel_BuiltIn_Print_Area_29_1_35" localSheetId="9">#REF!</definedName>
    <definedName name="Excel_BuiltIn_Print_Area_29_1_35" localSheetId="16">#REF!</definedName>
    <definedName name="Excel_BuiltIn_Print_Area_29_1_35" localSheetId="15">#REF!</definedName>
    <definedName name="Excel_BuiltIn_Print_Area_29_1_35" localSheetId="17">#REF!</definedName>
    <definedName name="Excel_BuiltIn_Print_Area_29_1_35" localSheetId="19">#REF!</definedName>
    <definedName name="Excel_BuiltIn_Print_Area_29_1_35" localSheetId="18">#REF!</definedName>
    <definedName name="Excel_BuiltIn_Print_Area_29_1_35" localSheetId="21">#REF!</definedName>
    <definedName name="Excel_BuiltIn_Print_Area_29_1_35" localSheetId="23">#REF!</definedName>
    <definedName name="Excel_BuiltIn_Print_Area_29_1_35" localSheetId="25">#REF!</definedName>
    <definedName name="Excel_BuiltIn_Print_Area_29_1_35" localSheetId="27">#REF!</definedName>
    <definedName name="Excel_BuiltIn_Print_Area_29_1_35" localSheetId="10">#REF!</definedName>
    <definedName name="Excel_BuiltIn_Print_Area_29_1_35">#REF!</definedName>
    <definedName name="Excel_BuiltIn_Print_Area_29_1_37" localSheetId="9">#REF!</definedName>
    <definedName name="Excel_BuiltIn_Print_Area_29_1_37" localSheetId="16">#REF!</definedName>
    <definedName name="Excel_BuiltIn_Print_Area_29_1_37" localSheetId="15">#REF!</definedName>
    <definedName name="Excel_BuiltIn_Print_Area_29_1_37" localSheetId="17">#REF!</definedName>
    <definedName name="Excel_BuiltIn_Print_Area_29_1_37" localSheetId="19">#REF!</definedName>
    <definedName name="Excel_BuiltIn_Print_Area_29_1_37" localSheetId="18">#REF!</definedName>
    <definedName name="Excel_BuiltIn_Print_Area_29_1_37" localSheetId="21">#REF!</definedName>
    <definedName name="Excel_BuiltIn_Print_Area_29_1_37" localSheetId="23">#REF!</definedName>
    <definedName name="Excel_BuiltIn_Print_Area_29_1_37" localSheetId="25">#REF!</definedName>
    <definedName name="Excel_BuiltIn_Print_Area_29_1_37" localSheetId="27">#REF!</definedName>
    <definedName name="Excel_BuiltIn_Print_Area_29_1_37" localSheetId="10">#REF!</definedName>
    <definedName name="Excel_BuiltIn_Print_Area_29_1_37">#REF!</definedName>
    <definedName name="Excel_BuiltIn_Print_Area_29_1_39" localSheetId="9">#REF!</definedName>
    <definedName name="Excel_BuiltIn_Print_Area_29_1_39" localSheetId="16">#REF!</definedName>
    <definedName name="Excel_BuiltIn_Print_Area_29_1_39" localSheetId="15">#REF!</definedName>
    <definedName name="Excel_BuiltIn_Print_Area_29_1_39" localSheetId="17">#REF!</definedName>
    <definedName name="Excel_BuiltIn_Print_Area_29_1_39" localSheetId="19">#REF!</definedName>
    <definedName name="Excel_BuiltIn_Print_Area_29_1_39" localSheetId="18">#REF!</definedName>
    <definedName name="Excel_BuiltIn_Print_Area_29_1_39" localSheetId="21">#REF!</definedName>
    <definedName name="Excel_BuiltIn_Print_Area_29_1_39" localSheetId="23">#REF!</definedName>
    <definedName name="Excel_BuiltIn_Print_Area_29_1_39" localSheetId="25">#REF!</definedName>
    <definedName name="Excel_BuiltIn_Print_Area_29_1_39" localSheetId="27">#REF!</definedName>
    <definedName name="Excel_BuiltIn_Print_Area_29_1_39" localSheetId="10">#REF!</definedName>
    <definedName name="Excel_BuiltIn_Print_Area_29_1_39">#REF!</definedName>
    <definedName name="Excel_BuiltIn_Print_Area_29_1_42" localSheetId="9">#REF!</definedName>
    <definedName name="Excel_BuiltIn_Print_Area_29_1_42" localSheetId="16">#REF!</definedName>
    <definedName name="Excel_BuiltIn_Print_Area_29_1_42" localSheetId="15">#REF!</definedName>
    <definedName name="Excel_BuiltIn_Print_Area_29_1_42" localSheetId="17">#REF!</definedName>
    <definedName name="Excel_BuiltIn_Print_Area_29_1_42" localSheetId="19">#REF!</definedName>
    <definedName name="Excel_BuiltIn_Print_Area_29_1_42" localSheetId="18">#REF!</definedName>
    <definedName name="Excel_BuiltIn_Print_Area_29_1_42" localSheetId="21">#REF!</definedName>
    <definedName name="Excel_BuiltIn_Print_Area_29_1_42" localSheetId="23">#REF!</definedName>
    <definedName name="Excel_BuiltIn_Print_Area_29_1_42" localSheetId="25">#REF!</definedName>
    <definedName name="Excel_BuiltIn_Print_Area_29_1_42" localSheetId="27">#REF!</definedName>
    <definedName name="Excel_BuiltIn_Print_Area_29_1_42" localSheetId="10">#REF!</definedName>
    <definedName name="Excel_BuiltIn_Print_Area_29_1_42">#REF!</definedName>
    <definedName name="Excel_BuiltIn_Print_Area_29_1_44" localSheetId="9">#REF!</definedName>
    <definedName name="Excel_BuiltIn_Print_Area_29_1_44" localSheetId="16">#REF!</definedName>
    <definedName name="Excel_BuiltIn_Print_Area_29_1_44" localSheetId="15">#REF!</definedName>
    <definedName name="Excel_BuiltIn_Print_Area_29_1_44" localSheetId="17">#REF!</definedName>
    <definedName name="Excel_BuiltIn_Print_Area_29_1_44" localSheetId="19">#REF!</definedName>
    <definedName name="Excel_BuiltIn_Print_Area_29_1_44" localSheetId="18">#REF!</definedName>
    <definedName name="Excel_BuiltIn_Print_Area_29_1_44" localSheetId="21">#REF!</definedName>
    <definedName name="Excel_BuiltIn_Print_Area_29_1_44" localSheetId="23">#REF!</definedName>
    <definedName name="Excel_BuiltIn_Print_Area_29_1_44" localSheetId="25">#REF!</definedName>
    <definedName name="Excel_BuiltIn_Print_Area_29_1_44" localSheetId="27">#REF!</definedName>
    <definedName name="Excel_BuiltIn_Print_Area_29_1_44" localSheetId="10">#REF!</definedName>
    <definedName name="Excel_BuiltIn_Print_Area_29_1_44">#REF!</definedName>
    <definedName name="Excel_BuiltIn_Print_Area_3" localSheetId="9">#REF!</definedName>
    <definedName name="Excel_BuiltIn_Print_Area_3" localSheetId="16">#REF!</definedName>
    <definedName name="Excel_BuiltIn_Print_Area_3" localSheetId="15">#REF!</definedName>
    <definedName name="Excel_BuiltIn_Print_Area_3" localSheetId="17">#REF!</definedName>
    <definedName name="Excel_BuiltIn_Print_Area_3" localSheetId="19">#REF!</definedName>
    <definedName name="Excel_BuiltIn_Print_Area_3" localSheetId="18">#REF!</definedName>
    <definedName name="Excel_BuiltIn_Print_Area_3" localSheetId="21">#REF!</definedName>
    <definedName name="Excel_BuiltIn_Print_Area_3" localSheetId="23">#REF!</definedName>
    <definedName name="Excel_BuiltIn_Print_Area_3" localSheetId="25">#REF!</definedName>
    <definedName name="Excel_BuiltIn_Print_Area_3" localSheetId="27">#REF!</definedName>
    <definedName name="Excel_BuiltIn_Print_Area_3" localSheetId="10">#REF!</definedName>
    <definedName name="Excel_BuiltIn_Print_Area_3">#REF!</definedName>
    <definedName name="Excel_BuiltIn_Print_Area_30" localSheetId="9">#REF!</definedName>
    <definedName name="Excel_BuiltIn_Print_Area_30" localSheetId="16">#REF!</definedName>
    <definedName name="Excel_BuiltIn_Print_Area_30" localSheetId="15">#REF!</definedName>
    <definedName name="Excel_BuiltIn_Print_Area_30" localSheetId="17">#REF!</definedName>
    <definedName name="Excel_BuiltIn_Print_Area_30" localSheetId="19">#REF!</definedName>
    <definedName name="Excel_BuiltIn_Print_Area_30" localSheetId="18">#REF!</definedName>
    <definedName name="Excel_BuiltIn_Print_Area_30" localSheetId="21">#REF!</definedName>
    <definedName name="Excel_BuiltIn_Print_Area_30" localSheetId="23">#REF!</definedName>
    <definedName name="Excel_BuiltIn_Print_Area_30" localSheetId="25">#REF!</definedName>
    <definedName name="Excel_BuiltIn_Print_Area_30" localSheetId="27">#REF!</definedName>
    <definedName name="Excel_BuiltIn_Print_Area_30" localSheetId="10">#REF!</definedName>
    <definedName name="Excel_BuiltIn_Print_Area_30">#REF!</definedName>
    <definedName name="Excel_BuiltIn_Print_Area_31" localSheetId="9">#REF!</definedName>
    <definedName name="Excel_BuiltIn_Print_Area_31" localSheetId="16">#REF!</definedName>
    <definedName name="Excel_BuiltIn_Print_Area_31" localSheetId="15">#REF!</definedName>
    <definedName name="Excel_BuiltIn_Print_Area_31" localSheetId="17">#REF!</definedName>
    <definedName name="Excel_BuiltIn_Print_Area_31" localSheetId="19">#REF!</definedName>
    <definedName name="Excel_BuiltIn_Print_Area_31" localSheetId="18">#REF!</definedName>
    <definedName name="Excel_BuiltIn_Print_Area_31" localSheetId="21">#REF!</definedName>
    <definedName name="Excel_BuiltIn_Print_Area_31" localSheetId="23">#REF!</definedName>
    <definedName name="Excel_BuiltIn_Print_Area_31" localSheetId="25">#REF!</definedName>
    <definedName name="Excel_BuiltIn_Print_Area_31" localSheetId="27">#REF!</definedName>
    <definedName name="Excel_BuiltIn_Print_Area_31" localSheetId="10">#REF!</definedName>
    <definedName name="Excel_BuiltIn_Print_Area_31">#REF!</definedName>
    <definedName name="Excel_BuiltIn_Print_Area_32" localSheetId="9">#REF!</definedName>
    <definedName name="Excel_BuiltIn_Print_Area_32" localSheetId="16">#REF!</definedName>
    <definedName name="Excel_BuiltIn_Print_Area_32" localSheetId="15">#REF!</definedName>
    <definedName name="Excel_BuiltIn_Print_Area_32" localSheetId="17">#REF!</definedName>
    <definedName name="Excel_BuiltIn_Print_Area_32" localSheetId="19">#REF!</definedName>
    <definedName name="Excel_BuiltIn_Print_Area_32" localSheetId="18">#REF!</definedName>
    <definedName name="Excel_BuiltIn_Print_Area_32" localSheetId="21">#REF!</definedName>
    <definedName name="Excel_BuiltIn_Print_Area_32" localSheetId="23">#REF!</definedName>
    <definedName name="Excel_BuiltIn_Print_Area_32" localSheetId="25">#REF!</definedName>
    <definedName name="Excel_BuiltIn_Print_Area_32" localSheetId="27">#REF!</definedName>
    <definedName name="Excel_BuiltIn_Print_Area_32" localSheetId="10">#REF!</definedName>
    <definedName name="Excel_BuiltIn_Print_Area_32">#REF!</definedName>
    <definedName name="Excel_BuiltIn_Print_Area_33" localSheetId="9">#REF!</definedName>
    <definedName name="Excel_BuiltIn_Print_Area_33" localSheetId="16">#REF!</definedName>
    <definedName name="Excel_BuiltIn_Print_Area_33" localSheetId="15">#REF!</definedName>
    <definedName name="Excel_BuiltIn_Print_Area_33" localSheetId="17">#REF!</definedName>
    <definedName name="Excel_BuiltIn_Print_Area_33" localSheetId="19">#REF!</definedName>
    <definedName name="Excel_BuiltIn_Print_Area_33" localSheetId="18">#REF!</definedName>
    <definedName name="Excel_BuiltIn_Print_Area_33" localSheetId="21">#REF!</definedName>
    <definedName name="Excel_BuiltIn_Print_Area_33" localSheetId="23">#REF!</definedName>
    <definedName name="Excel_BuiltIn_Print_Area_33" localSheetId="25">#REF!</definedName>
    <definedName name="Excel_BuiltIn_Print_Area_33" localSheetId="27">#REF!</definedName>
    <definedName name="Excel_BuiltIn_Print_Area_33" localSheetId="10">#REF!</definedName>
    <definedName name="Excel_BuiltIn_Print_Area_33">#REF!</definedName>
    <definedName name="Excel_BuiltIn_Print_Area_34" localSheetId="9">#REF!</definedName>
    <definedName name="Excel_BuiltIn_Print_Area_34" localSheetId="16">#REF!</definedName>
    <definedName name="Excel_BuiltIn_Print_Area_34" localSheetId="15">#REF!</definedName>
    <definedName name="Excel_BuiltIn_Print_Area_34" localSheetId="17">#REF!</definedName>
    <definedName name="Excel_BuiltIn_Print_Area_34" localSheetId="19">#REF!</definedName>
    <definedName name="Excel_BuiltIn_Print_Area_34" localSheetId="18">#REF!</definedName>
    <definedName name="Excel_BuiltIn_Print_Area_34" localSheetId="21">#REF!</definedName>
    <definedName name="Excel_BuiltIn_Print_Area_34" localSheetId="23">#REF!</definedName>
    <definedName name="Excel_BuiltIn_Print_Area_34" localSheetId="25">#REF!</definedName>
    <definedName name="Excel_BuiltIn_Print_Area_34" localSheetId="27">#REF!</definedName>
    <definedName name="Excel_BuiltIn_Print_Area_34" localSheetId="10">#REF!</definedName>
    <definedName name="Excel_BuiltIn_Print_Area_34">#REF!</definedName>
    <definedName name="Excel_BuiltIn_Print_Area_35" localSheetId="9">#REF!</definedName>
    <definedName name="Excel_BuiltIn_Print_Area_35" localSheetId="16">#REF!</definedName>
    <definedName name="Excel_BuiltIn_Print_Area_35" localSheetId="15">#REF!</definedName>
    <definedName name="Excel_BuiltIn_Print_Area_35" localSheetId="17">#REF!</definedName>
    <definedName name="Excel_BuiltIn_Print_Area_35" localSheetId="19">#REF!</definedName>
    <definedName name="Excel_BuiltIn_Print_Area_35" localSheetId="18">#REF!</definedName>
    <definedName name="Excel_BuiltIn_Print_Area_35" localSheetId="21">#REF!</definedName>
    <definedName name="Excel_BuiltIn_Print_Area_35" localSheetId="23">#REF!</definedName>
    <definedName name="Excel_BuiltIn_Print_Area_35" localSheetId="25">#REF!</definedName>
    <definedName name="Excel_BuiltIn_Print_Area_35" localSheetId="27">#REF!</definedName>
    <definedName name="Excel_BuiltIn_Print_Area_35" localSheetId="10">#REF!</definedName>
    <definedName name="Excel_BuiltIn_Print_Area_35">#REF!</definedName>
    <definedName name="Excel_BuiltIn_Print_Area_36" localSheetId="9">#REF!</definedName>
    <definedName name="Excel_BuiltIn_Print_Area_36" localSheetId="16">#REF!</definedName>
    <definedName name="Excel_BuiltIn_Print_Area_36" localSheetId="15">#REF!</definedName>
    <definedName name="Excel_BuiltIn_Print_Area_36" localSheetId="17">#REF!</definedName>
    <definedName name="Excel_BuiltIn_Print_Area_36" localSheetId="19">#REF!</definedName>
    <definedName name="Excel_BuiltIn_Print_Area_36" localSheetId="18">#REF!</definedName>
    <definedName name="Excel_BuiltIn_Print_Area_36" localSheetId="21">#REF!</definedName>
    <definedName name="Excel_BuiltIn_Print_Area_36" localSheetId="23">#REF!</definedName>
    <definedName name="Excel_BuiltIn_Print_Area_36" localSheetId="25">#REF!</definedName>
    <definedName name="Excel_BuiltIn_Print_Area_36" localSheetId="27">#REF!</definedName>
    <definedName name="Excel_BuiltIn_Print_Area_36" localSheetId="10">#REF!</definedName>
    <definedName name="Excel_BuiltIn_Print_Area_36">#REF!</definedName>
    <definedName name="Excel_BuiltIn_Print_Area_37" localSheetId="9">#REF!</definedName>
    <definedName name="Excel_BuiltIn_Print_Area_37" localSheetId="16">#REF!</definedName>
    <definedName name="Excel_BuiltIn_Print_Area_37" localSheetId="15">#REF!</definedName>
    <definedName name="Excel_BuiltIn_Print_Area_37" localSheetId="17">#REF!</definedName>
    <definedName name="Excel_BuiltIn_Print_Area_37" localSheetId="19">#REF!</definedName>
    <definedName name="Excel_BuiltIn_Print_Area_37" localSheetId="18">#REF!</definedName>
    <definedName name="Excel_BuiltIn_Print_Area_37" localSheetId="21">#REF!</definedName>
    <definedName name="Excel_BuiltIn_Print_Area_37" localSheetId="23">#REF!</definedName>
    <definedName name="Excel_BuiltIn_Print_Area_37" localSheetId="25">#REF!</definedName>
    <definedName name="Excel_BuiltIn_Print_Area_37" localSheetId="27">#REF!</definedName>
    <definedName name="Excel_BuiltIn_Print_Area_37" localSheetId="10">#REF!</definedName>
    <definedName name="Excel_BuiltIn_Print_Area_37">#REF!</definedName>
    <definedName name="Excel_BuiltIn_Print_Area_38" localSheetId="9">#REF!</definedName>
    <definedName name="Excel_BuiltIn_Print_Area_38" localSheetId="16">#REF!</definedName>
    <definedName name="Excel_BuiltIn_Print_Area_38" localSheetId="15">#REF!</definedName>
    <definedName name="Excel_BuiltIn_Print_Area_38" localSheetId="17">#REF!</definedName>
    <definedName name="Excel_BuiltIn_Print_Area_38" localSheetId="19">#REF!</definedName>
    <definedName name="Excel_BuiltIn_Print_Area_38" localSheetId="18">#REF!</definedName>
    <definedName name="Excel_BuiltIn_Print_Area_38" localSheetId="21">#REF!</definedName>
    <definedName name="Excel_BuiltIn_Print_Area_38" localSheetId="23">#REF!</definedName>
    <definedName name="Excel_BuiltIn_Print_Area_38" localSheetId="25">#REF!</definedName>
    <definedName name="Excel_BuiltIn_Print_Area_38" localSheetId="27">#REF!</definedName>
    <definedName name="Excel_BuiltIn_Print_Area_38" localSheetId="10">#REF!</definedName>
    <definedName name="Excel_BuiltIn_Print_Area_38">#REF!</definedName>
    <definedName name="Excel_BuiltIn_Print_Area_39" localSheetId="9">#REF!</definedName>
    <definedName name="Excel_BuiltIn_Print_Area_39" localSheetId="16">#REF!</definedName>
    <definedName name="Excel_BuiltIn_Print_Area_39" localSheetId="15">#REF!</definedName>
    <definedName name="Excel_BuiltIn_Print_Area_39" localSheetId="17">#REF!</definedName>
    <definedName name="Excel_BuiltIn_Print_Area_39" localSheetId="19">#REF!</definedName>
    <definedName name="Excel_BuiltIn_Print_Area_39" localSheetId="18">#REF!</definedName>
    <definedName name="Excel_BuiltIn_Print_Area_39" localSheetId="21">#REF!</definedName>
    <definedName name="Excel_BuiltIn_Print_Area_39" localSheetId="23">#REF!</definedName>
    <definedName name="Excel_BuiltIn_Print_Area_39" localSheetId="25">#REF!</definedName>
    <definedName name="Excel_BuiltIn_Print_Area_39" localSheetId="27">#REF!</definedName>
    <definedName name="Excel_BuiltIn_Print_Area_39" localSheetId="10">#REF!</definedName>
    <definedName name="Excel_BuiltIn_Print_Area_39">#REF!</definedName>
    <definedName name="Excel_BuiltIn_Print_Area_4" localSheetId="9">#REF!</definedName>
    <definedName name="Excel_BuiltIn_Print_Area_4" localSheetId="16">#REF!</definedName>
    <definedName name="Excel_BuiltIn_Print_Area_4" localSheetId="15">#REF!</definedName>
    <definedName name="Excel_BuiltIn_Print_Area_4" localSheetId="17">#REF!</definedName>
    <definedName name="Excel_BuiltIn_Print_Area_4" localSheetId="19">#REF!</definedName>
    <definedName name="Excel_BuiltIn_Print_Area_4" localSheetId="18">#REF!</definedName>
    <definedName name="Excel_BuiltIn_Print_Area_4" localSheetId="21">#REF!</definedName>
    <definedName name="Excel_BuiltIn_Print_Area_4" localSheetId="23">#REF!</definedName>
    <definedName name="Excel_BuiltIn_Print_Area_4" localSheetId="25">#REF!</definedName>
    <definedName name="Excel_BuiltIn_Print_Area_4" localSheetId="27">#REF!</definedName>
    <definedName name="Excel_BuiltIn_Print_Area_4" localSheetId="10">#REF!</definedName>
    <definedName name="Excel_BuiltIn_Print_Area_4">#REF!</definedName>
    <definedName name="Excel_BuiltIn_Print_Area_40" localSheetId="9">#REF!</definedName>
    <definedName name="Excel_BuiltIn_Print_Area_40" localSheetId="16">#REF!</definedName>
    <definedName name="Excel_BuiltIn_Print_Area_40" localSheetId="15">#REF!</definedName>
    <definedName name="Excel_BuiltIn_Print_Area_40" localSheetId="17">#REF!</definedName>
    <definedName name="Excel_BuiltIn_Print_Area_40" localSheetId="19">#REF!</definedName>
    <definedName name="Excel_BuiltIn_Print_Area_40" localSheetId="18">#REF!</definedName>
    <definedName name="Excel_BuiltIn_Print_Area_40" localSheetId="21">#REF!</definedName>
    <definedName name="Excel_BuiltIn_Print_Area_40" localSheetId="23">#REF!</definedName>
    <definedName name="Excel_BuiltIn_Print_Area_40" localSheetId="25">#REF!</definedName>
    <definedName name="Excel_BuiltIn_Print_Area_40" localSheetId="27">#REF!</definedName>
    <definedName name="Excel_BuiltIn_Print_Area_40" localSheetId="10">#REF!</definedName>
    <definedName name="Excel_BuiltIn_Print_Area_40">#REF!</definedName>
    <definedName name="Excel_BuiltIn_Print_Area_41" localSheetId="9">#REF!</definedName>
    <definedName name="Excel_BuiltIn_Print_Area_41" localSheetId="16">#REF!</definedName>
    <definedName name="Excel_BuiltIn_Print_Area_41" localSheetId="15">#REF!</definedName>
    <definedName name="Excel_BuiltIn_Print_Area_41" localSheetId="17">#REF!</definedName>
    <definedName name="Excel_BuiltIn_Print_Area_41" localSheetId="19">#REF!</definedName>
    <definedName name="Excel_BuiltIn_Print_Area_41" localSheetId="18">#REF!</definedName>
    <definedName name="Excel_BuiltIn_Print_Area_41" localSheetId="21">#REF!</definedName>
    <definedName name="Excel_BuiltIn_Print_Area_41" localSheetId="23">#REF!</definedName>
    <definedName name="Excel_BuiltIn_Print_Area_41" localSheetId="25">#REF!</definedName>
    <definedName name="Excel_BuiltIn_Print_Area_41" localSheetId="27">#REF!</definedName>
    <definedName name="Excel_BuiltIn_Print_Area_41" localSheetId="10">#REF!</definedName>
    <definedName name="Excel_BuiltIn_Print_Area_41">#REF!</definedName>
    <definedName name="Excel_BuiltIn_Print_Area_42" localSheetId="9">#REF!</definedName>
    <definedName name="Excel_BuiltIn_Print_Area_42" localSheetId="16">#REF!</definedName>
    <definedName name="Excel_BuiltIn_Print_Area_42" localSheetId="15">#REF!</definedName>
    <definedName name="Excel_BuiltIn_Print_Area_42" localSheetId="17">#REF!</definedName>
    <definedName name="Excel_BuiltIn_Print_Area_42" localSheetId="19">#REF!</definedName>
    <definedName name="Excel_BuiltIn_Print_Area_42" localSheetId="18">#REF!</definedName>
    <definedName name="Excel_BuiltIn_Print_Area_42" localSheetId="21">#REF!</definedName>
    <definedName name="Excel_BuiltIn_Print_Area_42" localSheetId="23">#REF!</definedName>
    <definedName name="Excel_BuiltIn_Print_Area_42" localSheetId="25">#REF!</definedName>
    <definedName name="Excel_BuiltIn_Print_Area_42" localSheetId="27">#REF!</definedName>
    <definedName name="Excel_BuiltIn_Print_Area_42" localSheetId="10">#REF!</definedName>
    <definedName name="Excel_BuiltIn_Print_Area_42">#REF!</definedName>
    <definedName name="Excel_BuiltIn_Print_Area_43" localSheetId="9">#REF!</definedName>
    <definedName name="Excel_BuiltIn_Print_Area_43" localSheetId="16">#REF!</definedName>
    <definedName name="Excel_BuiltIn_Print_Area_43" localSheetId="15">#REF!</definedName>
    <definedName name="Excel_BuiltIn_Print_Area_43" localSheetId="17">#REF!</definedName>
    <definedName name="Excel_BuiltIn_Print_Area_43" localSheetId="19">#REF!</definedName>
    <definedName name="Excel_BuiltIn_Print_Area_43" localSheetId="18">#REF!</definedName>
    <definedName name="Excel_BuiltIn_Print_Area_43" localSheetId="21">#REF!</definedName>
    <definedName name="Excel_BuiltIn_Print_Area_43" localSheetId="23">#REF!</definedName>
    <definedName name="Excel_BuiltIn_Print_Area_43" localSheetId="25">#REF!</definedName>
    <definedName name="Excel_BuiltIn_Print_Area_43" localSheetId="27">#REF!</definedName>
    <definedName name="Excel_BuiltIn_Print_Area_43" localSheetId="10">#REF!</definedName>
    <definedName name="Excel_BuiltIn_Print_Area_43">#REF!</definedName>
    <definedName name="Excel_BuiltIn_Print_Area_44" localSheetId="9">#REF!</definedName>
    <definedName name="Excel_BuiltIn_Print_Area_44" localSheetId="16">#REF!</definedName>
    <definedName name="Excel_BuiltIn_Print_Area_44" localSheetId="15">#REF!</definedName>
    <definedName name="Excel_BuiltIn_Print_Area_44" localSheetId="17">#REF!</definedName>
    <definedName name="Excel_BuiltIn_Print_Area_44" localSheetId="19">#REF!</definedName>
    <definedName name="Excel_BuiltIn_Print_Area_44" localSheetId="18">#REF!</definedName>
    <definedName name="Excel_BuiltIn_Print_Area_44" localSheetId="21">#REF!</definedName>
    <definedName name="Excel_BuiltIn_Print_Area_44" localSheetId="23">#REF!</definedName>
    <definedName name="Excel_BuiltIn_Print_Area_44" localSheetId="25">#REF!</definedName>
    <definedName name="Excel_BuiltIn_Print_Area_44" localSheetId="27">#REF!</definedName>
    <definedName name="Excel_BuiltIn_Print_Area_44" localSheetId="10">#REF!</definedName>
    <definedName name="Excel_BuiltIn_Print_Area_44">#REF!</definedName>
    <definedName name="Excel_BuiltIn_Print_Area_45" localSheetId="9">#REF!</definedName>
    <definedName name="Excel_BuiltIn_Print_Area_45" localSheetId="16">#REF!</definedName>
    <definedName name="Excel_BuiltIn_Print_Area_45" localSheetId="15">#REF!</definedName>
    <definedName name="Excel_BuiltIn_Print_Area_45" localSheetId="17">#REF!</definedName>
    <definedName name="Excel_BuiltIn_Print_Area_45" localSheetId="19">#REF!</definedName>
    <definedName name="Excel_BuiltIn_Print_Area_45" localSheetId="18">#REF!</definedName>
    <definedName name="Excel_BuiltIn_Print_Area_45" localSheetId="21">#REF!</definedName>
    <definedName name="Excel_BuiltIn_Print_Area_45" localSheetId="23">#REF!</definedName>
    <definedName name="Excel_BuiltIn_Print_Area_45" localSheetId="25">#REF!</definedName>
    <definedName name="Excel_BuiltIn_Print_Area_45" localSheetId="27">#REF!</definedName>
    <definedName name="Excel_BuiltIn_Print_Area_45" localSheetId="10">#REF!</definedName>
    <definedName name="Excel_BuiltIn_Print_Area_45">#REF!</definedName>
    <definedName name="Excel_BuiltIn_Print_Area_46" localSheetId="9">#REF!</definedName>
    <definedName name="Excel_BuiltIn_Print_Area_46" localSheetId="16">#REF!</definedName>
    <definedName name="Excel_BuiltIn_Print_Area_46" localSheetId="15">#REF!</definedName>
    <definedName name="Excel_BuiltIn_Print_Area_46" localSheetId="17">#REF!</definedName>
    <definedName name="Excel_BuiltIn_Print_Area_46" localSheetId="19">#REF!</definedName>
    <definedName name="Excel_BuiltIn_Print_Area_46" localSheetId="18">#REF!</definedName>
    <definedName name="Excel_BuiltIn_Print_Area_46" localSheetId="21">#REF!</definedName>
    <definedName name="Excel_BuiltIn_Print_Area_46" localSheetId="23">#REF!</definedName>
    <definedName name="Excel_BuiltIn_Print_Area_46" localSheetId="25">#REF!</definedName>
    <definedName name="Excel_BuiltIn_Print_Area_46" localSheetId="27">#REF!</definedName>
    <definedName name="Excel_BuiltIn_Print_Area_46" localSheetId="10">#REF!</definedName>
    <definedName name="Excel_BuiltIn_Print_Area_46">#REF!</definedName>
    <definedName name="Excel_BuiltIn_Print_Area_47" localSheetId="9">#REF!</definedName>
    <definedName name="Excel_BuiltIn_Print_Area_47" localSheetId="16">#REF!</definedName>
    <definedName name="Excel_BuiltIn_Print_Area_47" localSheetId="15">#REF!</definedName>
    <definedName name="Excel_BuiltIn_Print_Area_47" localSheetId="17">#REF!</definedName>
    <definedName name="Excel_BuiltIn_Print_Area_47" localSheetId="19">#REF!</definedName>
    <definedName name="Excel_BuiltIn_Print_Area_47" localSheetId="18">#REF!</definedName>
    <definedName name="Excel_BuiltIn_Print_Area_47" localSheetId="21">#REF!</definedName>
    <definedName name="Excel_BuiltIn_Print_Area_47" localSheetId="23">#REF!</definedName>
    <definedName name="Excel_BuiltIn_Print_Area_47" localSheetId="25">#REF!</definedName>
    <definedName name="Excel_BuiltIn_Print_Area_47" localSheetId="27">#REF!</definedName>
    <definedName name="Excel_BuiltIn_Print_Area_47" localSheetId="10">#REF!</definedName>
    <definedName name="Excel_BuiltIn_Print_Area_47">#REF!</definedName>
    <definedName name="Excel_BuiltIn_Print_Area_48" localSheetId="9">#REF!</definedName>
    <definedName name="Excel_BuiltIn_Print_Area_48" localSheetId="16">#REF!</definedName>
    <definedName name="Excel_BuiltIn_Print_Area_48" localSheetId="15">#REF!</definedName>
    <definedName name="Excel_BuiltIn_Print_Area_48" localSheetId="17">#REF!</definedName>
    <definedName name="Excel_BuiltIn_Print_Area_48" localSheetId="19">#REF!</definedName>
    <definedName name="Excel_BuiltIn_Print_Area_48" localSheetId="18">#REF!</definedName>
    <definedName name="Excel_BuiltIn_Print_Area_48" localSheetId="21">#REF!</definedName>
    <definedName name="Excel_BuiltIn_Print_Area_48" localSheetId="23">#REF!</definedName>
    <definedName name="Excel_BuiltIn_Print_Area_48" localSheetId="25">#REF!</definedName>
    <definedName name="Excel_BuiltIn_Print_Area_48" localSheetId="27">#REF!</definedName>
    <definedName name="Excel_BuiltIn_Print_Area_48" localSheetId="10">#REF!</definedName>
    <definedName name="Excel_BuiltIn_Print_Area_48">#REF!</definedName>
    <definedName name="Excel_BuiltIn_Print_Area_49" localSheetId="9">#REF!</definedName>
    <definedName name="Excel_BuiltIn_Print_Area_49" localSheetId="16">#REF!</definedName>
    <definedName name="Excel_BuiltIn_Print_Area_49" localSheetId="15">#REF!</definedName>
    <definedName name="Excel_BuiltIn_Print_Area_49" localSheetId="17">#REF!</definedName>
    <definedName name="Excel_BuiltIn_Print_Area_49" localSheetId="19">#REF!</definedName>
    <definedName name="Excel_BuiltIn_Print_Area_49" localSheetId="18">#REF!</definedName>
    <definedName name="Excel_BuiltIn_Print_Area_49" localSheetId="21">#REF!</definedName>
    <definedName name="Excel_BuiltIn_Print_Area_49" localSheetId="23">#REF!</definedName>
    <definedName name="Excel_BuiltIn_Print_Area_49" localSheetId="25">#REF!</definedName>
    <definedName name="Excel_BuiltIn_Print_Area_49" localSheetId="27">#REF!</definedName>
    <definedName name="Excel_BuiltIn_Print_Area_49" localSheetId="10">#REF!</definedName>
    <definedName name="Excel_BuiltIn_Print_Area_49">#REF!</definedName>
    <definedName name="Excel_BuiltIn_Print_Area_5" localSheetId="9">#REF!</definedName>
    <definedName name="Excel_BuiltIn_Print_Area_5" localSheetId="16">#REF!</definedName>
    <definedName name="Excel_BuiltIn_Print_Area_5" localSheetId="15">#REF!</definedName>
    <definedName name="Excel_BuiltIn_Print_Area_5" localSheetId="17">#REF!</definedName>
    <definedName name="Excel_BuiltIn_Print_Area_5" localSheetId="19">#REF!</definedName>
    <definedName name="Excel_BuiltIn_Print_Area_5" localSheetId="18">#REF!</definedName>
    <definedName name="Excel_BuiltIn_Print_Area_5" localSheetId="21">#REF!</definedName>
    <definedName name="Excel_BuiltIn_Print_Area_5" localSheetId="23">#REF!</definedName>
    <definedName name="Excel_BuiltIn_Print_Area_5" localSheetId="25">#REF!</definedName>
    <definedName name="Excel_BuiltIn_Print_Area_5" localSheetId="27">#REF!</definedName>
    <definedName name="Excel_BuiltIn_Print_Area_5" localSheetId="10">#REF!</definedName>
    <definedName name="Excel_BuiltIn_Print_Area_5">#REF!</definedName>
    <definedName name="Excel_BuiltIn_Print_Area_50" localSheetId="9">#REF!</definedName>
    <definedName name="Excel_BuiltIn_Print_Area_50" localSheetId="16">#REF!</definedName>
    <definedName name="Excel_BuiltIn_Print_Area_50" localSheetId="15">#REF!</definedName>
    <definedName name="Excel_BuiltIn_Print_Area_50" localSheetId="17">#REF!</definedName>
    <definedName name="Excel_BuiltIn_Print_Area_50" localSheetId="19">#REF!</definedName>
    <definedName name="Excel_BuiltIn_Print_Area_50" localSheetId="18">#REF!</definedName>
    <definedName name="Excel_BuiltIn_Print_Area_50" localSheetId="21">#REF!</definedName>
    <definedName name="Excel_BuiltIn_Print_Area_50" localSheetId="23">#REF!</definedName>
    <definedName name="Excel_BuiltIn_Print_Area_50" localSheetId="25">#REF!</definedName>
    <definedName name="Excel_BuiltIn_Print_Area_50" localSheetId="27">#REF!</definedName>
    <definedName name="Excel_BuiltIn_Print_Area_50" localSheetId="10">#REF!</definedName>
    <definedName name="Excel_BuiltIn_Print_Area_50">#REF!</definedName>
    <definedName name="Excel_BuiltIn_Print_Area_51" localSheetId="9">#REF!</definedName>
    <definedName name="Excel_BuiltIn_Print_Area_51" localSheetId="16">#REF!</definedName>
    <definedName name="Excel_BuiltIn_Print_Area_51" localSheetId="15">#REF!</definedName>
    <definedName name="Excel_BuiltIn_Print_Area_51" localSheetId="17">#REF!</definedName>
    <definedName name="Excel_BuiltIn_Print_Area_51" localSheetId="19">#REF!</definedName>
    <definedName name="Excel_BuiltIn_Print_Area_51" localSheetId="18">#REF!</definedName>
    <definedName name="Excel_BuiltIn_Print_Area_51" localSheetId="21">#REF!</definedName>
    <definedName name="Excel_BuiltIn_Print_Area_51" localSheetId="23">#REF!</definedName>
    <definedName name="Excel_BuiltIn_Print_Area_51" localSheetId="25">#REF!</definedName>
    <definedName name="Excel_BuiltIn_Print_Area_51" localSheetId="27">#REF!</definedName>
    <definedName name="Excel_BuiltIn_Print_Area_51" localSheetId="10">#REF!</definedName>
    <definedName name="Excel_BuiltIn_Print_Area_51">#REF!</definedName>
    <definedName name="Excel_BuiltIn_Print_Area_52" localSheetId="9">#REF!</definedName>
    <definedName name="Excel_BuiltIn_Print_Area_52" localSheetId="16">#REF!</definedName>
    <definedName name="Excel_BuiltIn_Print_Area_52" localSheetId="15">#REF!</definedName>
    <definedName name="Excel_BuiltIn_Print_Area_52" localSheetId="17">#REF!</definedName>
    <definedName name="Excel_BuiltIn_Print_Area_52" localSheetId="19">#REF!</definedName>
    <definedName name="Excel_BuiltIn_Print_Area_52" localSheetId="18">#REF!</definedName>
    <definedName name="Excel_BuiltIn_Print_Area_52" localSheetId="21">#REF!</definedName>
    <definedName name="Excel_BuiltIn_Print_Area_52" localSheetId="23">#REF!</definedName>
    <definedName name="Excel_BuiltIn_Print_Area_52" localSheetId="25">#REF!</definedName>
    <definedName name="Excel_BuiltIn_Print_Area_52" localSheetId="27">#REF!</definedName>
    <definedName name="Excel_BuiltIn_Print_Area_52" localSheetId="10">#REF!</definedName>
    <definedName name="Excel_BuiltIn_Print_Area_52">#REF!</definedName>
    <definedName name="Excel_BuiltIn_Print_Area_53" localSheetId="9">#REF!</definedName>
    <definedName name="Excel_BuiltIn_Print_Area_53" localSheetId="16">#REF!</definedName>
    <definedName name="Excel_BuiltIn_Print_Area_53" localSheetId="15">#REF!</definedName>
    <definedName name="Excel_BuiltIn_Print_Area_53" localSheetId="17">#REF!</definedName>
    <definedName name="Excel_BuiltIn_Print_Area_53" localSheetId="19">#REF!</definedName>
    <definedName name="Excel_BuiltIn_Print_Area_53" localSheetId="18">#REF!</definedName>
    <definedName name="Excel_BuiltIn_Print_Area_53" localSheetId="21">#REF!</definedName>
    <definedName name="Excel_BuiltIn_Print_Area_53" localSheetId="23">#REF!</definedName>
    <definedName name="Excel_BuiltIn_Print_Area_53" localSheetId="25">#REF!</definedName>
    <definedName name="Excel_BuiltIn_Print_Area_53" localSheetId="27">#REF!</definedName>
    <definedName name="Excel_BuiltIn_Print_Area_53" localSheetId="10">#REF!</definedName>
    <definedName name="Excel_BuiltIn_Print_Area_53">#REF!</definedName>
    <definedName name="Excel_BuiltIn_Print_Area_54" localSheetId="9">#REF!</definedName>
    <definedName name="Excel_BuiltIn_Print_Area_54" localSheetId="16">#REF!</definedName>
    <definedName name="Excel_BuiltIn_Print_Area_54" localSheetId="15">#REF!</definedName>
    <definedName name="Excel_BuiltIn_Print_Area_54" localSheetId="17">#REF!</definedName>
    <definedName name="Excel_BuiltIn_Print_Area_54" localSheetId="19">#REF!</definedName>
    <definedName name="Excel_BuiltIn_Print_Area_54" localSheetId="18">#REF!</definedName>
    <definedName name="Excel_BuiltIn_Print_Area_54" localSheetId="21">#REF!</definedName>
    <definedName name="Excel_BuiltIn_Print_Area_54" localSheetId="23">#REF!</definedName>
    <definedName name="Excel_BuiltIn_Print_Area_54" localSheetId="25">#REF!</definedName>
    <definedName name="Excel_BuiltIn_Print_Area_54" localSheetId="27">#REF!</definedName>
    <definedName name="Excel_BuiltIn_Print_Area_54" localSheetId="10">#REF!</definedName>
    <definedName name="Excel_BuiltIn_Print_Area_54">#REF!</definedName>
    <definedName name="Excel_BuiltIn_Print_Area_55" localSheetId="9">#REF!</definedName>
    <definedName name="Excel_BuiltIn_Print_Area_55" localSheetId="16">#REF!</definedName>
    <definedName name="Excel_BuiltIn_Print_Area_55" localSheetId="15">#REF!</definedName>
    <definedName name="Excel_BuiltIn_Print_Area_55" localSheetId="17">#REF!</definedName>
    <definedName name="Excel_BuiltIn_Print_Area_55" localSheetId="19">#REF!</definedName>
    <definedName name="Excel_BuiltIn_Print_Area_55" localSheetId="18">#REF!</definedName>
    <definedName name="Excel_BuiltIn_Print_Area_55" localSheetId="21">#REF!</definedName>
    <definedName name="Excel_BuiltIn_Print_Area_55" localSheetId="23">#REF!</definedName>
    <definedName name="Excel_BuiltIn_Print_Area_55" localSheetId="25">#REF!</definedName>
    <definedName name="Excel_BuiltIn_Print_Area_55" localSheetId="27">#REF!</definedName>
    <definedName name="Excel_BuiltIn_Print_Area_55" localSheetId="10">#REF!</definedName>
    <definedName name="Excel_BuiltIn_Print_Area_55">#REF!</definedName>
    <definedName name="Excel_BuiltIn_Print_Area_56" localSheetId="9">#REF!</definedName>
    <definedName name="Excel_BuiltIn_Print_Area_56" localSheetId="16">#REF!</definedName>
    <definedName name="Excel_BuiltIn_Print_Area_56" localSheetId="15">#REF!</definedName>
    <definedName name="Excel_BuiltIn_Print_Area_56" localSheetId="17">#REF!</definedName>
    <definedName name="Excel_BuiltIn_Print_Area_56" localSheetId="19">#REF!</definedName>
    <definedName name="Excel_BuiltIn_Print_Area_56" localSheetId="18">#REF!</definedName>
    <definedName name="Excel_BuiltIn_Print_Area_56" localSheetId="21">#REF!</definedName>
    <definedName name="Excel_BuiltIn_Print_Area_56" localSheetId="23">#REF!</definedName>
    <definedName name="Excel_BuiltIn_Print_Area_56" localSheetId="25">#REF!</definedName>
    <definedName name="Excel_BuiltIn_Print_Area_56" localSheetId="27">#REF!</definedName>
    <definedName name="Excel_BuiltIn_Print_Area_56" localSheetId="10">#REF!</definedName>
    <definedName name="Excel_BuiltIn_Print_Area_56">#REF!</definedName>
    <definedName name="Excel_BuiltIn_Print_Area_57" localSheetId="9">#REF!</definedName>
    <definedName name="Excel_BuiltIn_Print_Area_57" localSheetId="16">#REF!</definedName>
    <definedName name="Excel_BuiltIn_Print_Area_57" localSheetId="15">#REF!</definedName>
    <definedName name="Excel_BuiltIn_Print_Area_57" localSheetId="17">#REF!</definedName>
    <definedName name="Excel_BuiltIn_Print_Area_57" localSheetId="19">#REF!</definedName>
    <definedName name="Excel_BuiltIn_Print_Area_57" localSheetId="18">#REF!</definedName>
    <definedName name="Excel_BuiltIn_Print_Area_57" localSheetId="21">#REF!</definedName>
    <definedName name="Excel_BuiltIn_Print_Area_57" localSheetId="23">#REF!</definedName>
    <definedName name="Excel_BuiltIn_Print_Area_57" localSheetId="25">#REF!</definedName>
    <definedName name="Excel_BuiltIn_Print_Area_57" localSheetId="27">#REF!</definedName>
    <definedName name="Excel_BuiltIn_Print_Area_57" localSheetId="10">#REF!</definedName>
    <definedName name="Excel_BuiltIn_Print_Area_57">#REF!</definedName>
    <definedName name="Excel_BuiltIn_Print_Area_58" localSheetId="9">#REF!</definedName>
    <definedName name="Excel_BuiltIn_Print_Area_58" localSheetId="16">#REF!</definedName>
    <definedName name="Excel_BuiltIn_Print_Area_58" localSheetId="15">#REF!</definedName>
    <definedName name="Excel_BuiltIn_Print_Area_58" localSheetId="17">#REF!</definedName>
    <definedName name="Excel_BuiltIn_Print_Area_58" localSheetId="19">#REF!</definedName>
    <definedName name="Excel_BuiltIn_Print_Area_58" localSheetId="18">#REF!</definedName>
    <definedName name="Excel_BuiltIn_Print_Area_58" localSheetId="21">#REF!</definedName>
    <definedName name="Excel_BuiltIn_Print_Area_58" localSheetId="23">#REF!</definedName>
    <definedName name="Excel_BuiltIn_Print_Area_58" localSheetId="25">#REF!</definedName>
    <definedName name="Excel_BuiltIn_Print_Area_58" localSheetId="27">#REF!</definedName>
    <definedName name="Excel_BuiltIn_Print_Area_58" localSheetId="10">#REF!</definedName>
    <definedName name="Excel_BuiltIn_Print_Area_58">#REF!</definedName>
    <definedName name="Excel_BuiltIn_Print_Area_6" localSheetId="9">#REF!</definedName>
    <definedName name="Excel_BuiltIn_Print_Area_6" localSheetId="16">#REF!</definedName>
    <definedName name="Excel_BuiltIn_Print_Area_6" localSheetId="15">#REF!</definedName>
    <definedName name="Excel_BuiltIn_Print_Area_6" localSheetId="17">#REF!</definedName>
    <definedName name="Excel_BuiltIn_Print_Area_6" localSheetId="19">#REF!</definedName>
    <definedName name="Excel_BuiltIn_Print_Area_6" localSheetId="18">#REF!</definedName>
    <definedName name="Excel_BuiltIn_Print_Area_6" localSheetId="21">#REF!</definedName>
    <definedName name="Excel_BuiltIn_Print_Area_6" localSheetId="23">#REF!</definedName>
    <definedName name="Excel_BuiltIn_Print_Area_6" localSheetId="25">#REF!</definedName>
    <definedName name="Excel_BuiltIn_Print_Area_6" localSheetId="27">#REF!</definedName>
    <definedName name="Excel_BuiltIn_Print_Area_6" localSheetId="10">#REF!</definedName>
    <definedName name="Excel_BuiltIn_Print_Area_6">#REF!</definedName>
    <definedName name="Excel_BuiltIn_Print_Area_60">"$GEN.$#REF!$#REF!:$#REF!$#REF!"</definedName>
    <definedName name="Excel_BuiltIn_Print_Area_7" localSheetId="9">#REF!</definedName>
    <definedName name="Excel_BuiltIn_Print_Area_7" localSheetId="16">#REF!</definedName>
    <definedName name="Excel_BuiltIn_Print_Area_7" localSheetId="15">#REF!</definedName>
    <definedName name="Excel_BuiltIn_Print_Area_7" localSheetId="17">#REF!</definedName>
    <definedName name="Excel_BuiltIn_Print_Area_7" localSheetId="19">#REF!</definedName>
    <definedName name="Excel_BuiltIn_Print_Area_7" localSheetId="18">#REF!</definedName>
    <definedName name="Excel_BuiltIn_Print_Area_7" localSheetId="21">#REF!</definedName>
    <definedName name="Excel_BuiltIn_Print_Area_7" localSheetId="23">#REF!</definedName>
    <definedName name="Excel_BuiltIn_Print_Area_7" localSheetId="25">#REF!</definedName>
    <definedName name="Excel_BuiltIn_Print_Area_7" localSheetId="27">#REF!</definedName>
    <definedName name="Excel_BuiltIn_Print_Area_7" localSheetId="10">#REF!</definedName>
    <definedName name="Excel_BuiltIn_Print_Area_7">#REF!</definedName>
    <definedName name="Excel_BuiltIn_Print_Area_8" localSheetId="9">#REF!</definedName>
    <definedName name="Excel_BuiltIn_Print_Area_8" localSheetId="16">#REF!</definedName>
    <definedName name="Excel_BuiltIn_Print_Area_8" localSheetId="15">#REF!</definedName>
    <definedName name="Excel_BuiltIn_Print_Area_8" localSheetId="17">#REF!</definedName>
    <definedName name="Excel_BuiltIn_Print_Area_8" localSheetId="19">#REF!</definedName>
    <definedName name="Excel_BuiltIn_Print_Area_8" localSheetId="18">#REF!</definedName>
    <definedName name="Excel_BuiltIn_Print_Area_8" localSheetId="21">#REF!</definedName>
    <definedName name="Excel_BuiltIn_Print_Area_8" localSheetId="23">#REF!</definedName>
    <definedName name="Excel_BuiltIn_Print_Area_8" localSheetId="25">#REF!</definedName>
    <definedName name="Excel_BuiltIn_Print_Area_8" localSheetId="27">#REF!</definedName>
    <definedName name="Excel_BuiltIn_Print_Area_8" localSheetId="10">#REF!</definedName>
    <definedName name="Excel_BuiltIn_Print_Area_8">#REF!</definedName>
    <definedName name="Excel_BuiltIn_Print_Area_9" localSheetId="9">#REF!</definedName>
    <definedName name="Excel_BuiltIn_Print_Area_9" localSheetId="16">#REF!</definedName>
    <definedName name="Excel_BuiltIn_Print_Area_9" localSheetId="15">#REF!</definedName>
    <definedName name="Excel_BuiltIn_Print_Area_9" localSheetId="17">#REF!</definedName>
    <definedName name="Excel_BuiltIn_Print_Area_9" localSheetId="19">#REF!</definedName>
    <definedName name="Excel_BuiltIn_Print_Area_9" localSheetId="18">#REF!</definedName>
    <definedName name="Excel_BuiltIn_Print_Area_9" localSheetId="21">#REF!</definedName>
    <definedName name="Excel_BuiltIn_Print_Area_9" localSheetId="23">#REF!</definedName>
    <definedName name="Excel_BuiltIn_Print_Area_9" localSheetId="25">#REF!</definedName>
    <definedName name="Excel_BuiltIn_Print_Area_9" localSheetId="27">#REF!</definedName>
    <definedName name="Excel_BuiltIn_Print_Area_9" localSheetId="10">#REF!</definedName>
    <definedName name="Excel_BuiltIn_Print_Area_9">#REF!</definedName>
    <definedName name="Excel_BuiltIn_Print_Titles_10" localSheetId="9">#REF!</definedName>
    <definedName name="Excel_BuiltIn_Print_Titles_10" localSheetId="16">#REF!</definedName>
    <definedName name="Excel_BuiltIn_Print_Titles_10" localSheetId="15">#REF!</definedName>
    <definedName name="Excel_BuiltIn_Print_Titles_10" localSheetId="17">#REF!</definedName>
    <definedName name="Excel_BuiltIn_Print_Titles_10" localSheetId="19">#REF!</definedName>
    <definedName name="Excel_BuiltIn_Print_Titles_10" localSheetId="18">#REF!</definedName>
    <definedName name="Excel_BuiltIn_Print_Titles_10" localSheetId="21">#REF!</definedName>
    <definedName name="Excel_BuiltIn_Print_Titles_10" localSheetId="23">#REF!</definedName>
    <definedName name="Excel_BuiltIn_Print_Titles_10" localSheetId="25">#REF!</definedName>
    <definedName name="Excel_BuiltIn_Print_Titles_10" localSheetId="27">#REF!</definedName>
    <definedName name="Excel_BuiltIn_Print_Titles_10" localSheetId="10">#REF!</definedName>
    <definedName name="Excel_BuiltIn_Print_Titles_10">#REF!</definedName>
    <definedName name="Excel_BuiltIn_Print_Titles_12" localSheetId="9">#REF!</definedName>
    <definedName name="Excel_BuiltIn_Print_Titles_12" localSheetId="16">#REF!</definedName>
    <definedName name="Excel_BuiltIn_Print_Titles_12" localSheetId="15">#REF!</definedName>
    <definedName name="Excel_BuiltIn_Print_Titles_12" localSheetId="17">#REF!</definedName>
    <definedName name="Excel_BuiltIn_Print_Titles_12" localSheetId="19">#REF!</definedName>
    <definedName name="Excel_BuiltIn_Print_Titles_12" localSheetId="18">#REF!</definedName>
    <definedName name="Excel_BuiltIn_Print_Titles_12" localSheetId="21">#REF!</definedName>
    <definedName name="Excel_BuiltIn_Print_Titles_12" localSheetId="23">#REF!</definedName>
    <definedName name="Excel_BuiltIn_Print_Titles_12" localSheetId="25">#REF!</definedName>
    <definedName name="Excel_BuiltIn_Print_Titles_12" localSheetId="27">#REF!</definedName>
    <definedName name="Excel_BuiltIn_Print_Titles_12" localSheetId="10">#REF!</definedName>
    <definedName name="Excel_BuiltIn_Print_Titles_12">#REF!</definedName>
    <definedName name="Excel_BuiltIn_Print_Titles_14" localSheetId="9">#REF!</definedName>
    <definedName name="Excel_BuiltIn_Print_Titles_14" localSheetId="16">#REF!</definedName>
    <definedName name="Excel_BuiltIn_Print_Titles_14" localSheetId="15">#REF!</definedName>
    <definedName name="Excel_BuiltIn_Print_Titles_14" localSheetId="17">#REF!</definedName>
    <definedName name="Excel_BuiltIn_Print_Titles_14" localSheetId="19">#REF!</definedName>
    <definedName name="Excel_BuiltIn_Print_Titles_14" localSheetId="18">#REF!</definedName>
    <definedName name="Excel_BuiltIn_Print_Titles_14" localSheetId="21">#REF!</definedName>
    <definedName name="Excel_BuiltIn_Print_Titles_14" localSheetId="23">#REF!</definedName>
    <definedName name="Excel_BuiltIn_Print_Titles_14" localSheetId="25">#REF!</definedName>
    <definedName name="Excel_BuiltIn_Print_Titles_14" localSheetId="27">#REF!</definedName>
    <definedName name="Excel_BuiltIn_Print_Titles_14" localSheetId="10">#REF!</definedName>
    <definedName name="Excel_BuiltIn_Print_Titles_14">#REF!</definedName>
    <definedName name="Excel_BuiltIn_Print_Titles_15" localSheetId="9">#REF!</definedName>
    <definedName name="Excel_BuiltIn_Print_Titles_15" localSheetId="16">#REF!</definedName>
    <definedName name="Excel_BuiltIn_Print_Titles_15" localSheetId="15">#REF!</definedName>
    <definedName name="Excel_BuiltIn_Print_Titles_15" localSheetId="17">#REF!</definedName>
    <definedName name="Excel_BuiltIn_Print_Titles_15" localSheetId="19">#REF!</definedName>
    <definedName name="Excel_BuiltIn_Print_Titles_15" localSheetId="18">#REF!</definedName>
    <definedName name="Excel_BuiltIn_Print_Titles_15" localSheetId="21">#REF!</definedName>
    <definedName name="Excel_BuiltIn_Print_Titles_15" localSheetId="23">#REF!</definedName>
    <definedName name="Excel_BuiltIn_Print_Titles_15" localSheetId="25">#REF!</definedName>
    <definedName name="Excel_BuiltIn_Print_Titles_15" localSheetId="27">#REF!</definedName>
    <definedName name="Excel_BuiltIn_Print_Titles_15" localSheetId="10">#REF!</definedName>
    <definedName name="Excel_BuiltIn_Print_Titles_15">#REF!</definedName>
    <definedName name="Excel_BuiltIn_Print_Titles_18" localSheetId="9">#REF!</definedName>
    <definedName name="Excel_BuiltIn_Print_Titles_18" localSheetId="16">#REF!</definedName>
    <definedName name="Excel_BuiltIn_Print_Titles_18" localSheetId="15">#REF!</definedName>
    <definedName name="Excel_BuiltIn_Print_Titles_18" localSheetId="17">#REF!</definedName>
    <definedName name="Excel_BuiltIn_Print_Titles_18" localSheetId="19">#REF!</definedName>
    <definedName name="Excel_BuiltIn_Print_Titles_18" localSheetId="18">#REF!</definedName>
    <definedName name="Excel_BuiltIn_Print_Titles_18" localSheetId="21">#REF!</definedName>
    <definedName name="Excel_BuiltIn_Print_Titles_18" localSheetId="23">#REF!</definedName>
    <definedName name="Excel_BuiltIn_Print_Titles_18" localSheetId="25">#REF!</definedName>
    <definedName name="Excel_BuiltIn_Print_Titles_18" localSheetId="27">#REF!</definedName>
    <definedName name="Excel_BuiltIn_Print_Titles_18" localSheetId="10">#REF!</definedName>
    <definedName name="Excel_BuiltIn_Print_Titles_18">#REF!</definedName>
    <definedName name="Excel_BuiltIn_Print_Titles_20" localSheetId="9">#REF!</definedName>
    <definedName name="Excel_BuiltIn_Print_Titles_20" localSheetId="16">#REF!</definedName>
    <definedName name="Excel_BuiltIn_Print_Titles_20" localSheetId="15">#REF!</definedName>
    <definedName name="Excel_BuiltIn_Print_Titles_20" localSheetId="17">#REF!</definedName>
    <definedName name="Excel_BuiltIn_Print_Titles_20" localSheetId="19">#REF!</definedName>
    <definedName name="Excel_BuiltIn_Print_Titles_20" localSheetId="18">#REF!</definedName>
    <definedName name="Excel_BuiltIn_Print_Titles_20" localSheetId="21">#REF!</definedName>
    <definedName name="Excel_BuiltIn_Print_Titles_20" localSheetId="23">#REF!</definedName>
    <definedName name="Excel_BuiltIn_Print_Titles_20" localSheetId="25">#REF!</definedName>
    <definedName name="Excel_BuiltIn_Print_Titles_20" localSheetId="27">#REF!</definedName>
    <definedName name="Excel_BuiltIn_Print_Titles_20" localSheetId="10">#REF!</definedName>
    <definedName name="Excel_BuiltIn_Print_Titles_20">#REF!</definedName>
    <definedName name="Excel_BuiltIn_Print_Titles_22" localSheetId="9">#REF!</definedName>
    <definedName name="Excel_BuiltIn_Print_Titles_22" localSheetId="16">#REF!</definedName>
    <definedName name="Excel_BuiltIn_Print_Titles_22" localSheetId="15">#REF!</definedName>
    <definedName name="Excel_BuiltIn_Print_Titles_22" localSheetId="17">#REF!</definedName>
    <definedName name="Excel_BuiltIn_Print_Titles_22" localSheetId="19">#REF!</definedName>
    <definedName name="Excel_BuiltIn_Print_Titles_22" localSheetId="18">#REF!</definedName>
    <definedName name="Excel_BuiltIn_Print_Titles_22" localSheetId="21">#REF!</definedName>
    <definedName name="Excel_BuiltIn_Print_Titles_22" localSheetId="23">#REF!</definedName>
    <definedName name="Excel_BuiltIn_Print_Titles_22" localSheetId="25">#REF!</definedName>
    <definedName name="Excel_BuiltIn_Print_Titles_22" localSheetId="27">#REF!</definedName>
    <definedName name="Excel_BuiltIn_Print_Titles_22" localSheetId="10">#REF!</definedName>
    <definedName name="Excel_BuiltIn_Print_Titles_22">#REF!</definedName>
    <definedName name="Excel_BuiltIn_Print_Titles_23" localSheetId="9">#REF!</definedName>
    <definedName name="Excel_BuiltIn_Print_Titles_23" localSheetId="16">#REF!</definedName>
    <definedName name="Excel_BuiltIn_Print_Titles_23" localSheetId="15">#REF!</definedName>
    <definedName name="Excel_BuiltIn_Print_Titles_23" localSheetId="17">#REF!</definedName>
    <definedName name="Excel_BuiltIn_Print_Titles_23" localSheetId="19">#REF!</definedName>
    <definedName name="Excel_BuiltIn_Print_Titles_23" localSheetId="18">#REF!</definedName>
    <definedName name="Excel_BuiltIn_Print_Titles_23" localSheetId="21">#REF!</definedName>
    <definedName name="Excel_BuiltIn_Print_Titles_23" localSheetId="23">#REF!</definedName>
    <definedName name="Excel_BuiltIn_Print_Titles_23" localSheetId="25">#REF!</definedName>
    <definedName name="Excel_BuiltIn_Print_Titles_23" localSheetId="27">#REF!</definedName>
    <definedName name="Excel_BuiltIn_Print_Titles_23" localSheetId="10">#REF!</definedName>
    <definedName name="Excel_BuiltIn_Print_Titles_23">#REF!</definedName>
    <definedName name="Excel_BuiltIn_Print_Titles_24" localSheetId="9">#REF!</definedName>
    <definedName name="Excel_BuiltIn_Print_Titles_24" localSheetId="16">#REF!</definedName>
    <definedName name="Excel_BuiltIn_Print_Titles_24" localSheetId="15">#REF!</definedName>
    <definedName name="Excel_BuiltIn_Print_Titles_24" localSheetId="17">#REF!</definedName>
    <definedName name="Excel_BuiltIn_Print_Titles_24" localSheetId="19">#REF!</definedName>
    <definedName name="Excel_BuiltIn_Print_Titles_24" localSheetId="18">#REF!</definedName>
    <definedName name="Excel_BuiltIn_Print_Titles_24" localSheetId="21">#REF!</definedName>
    <definedName name="Excel_BuiltIn_Print_Titles_24" localSheetId="23">#REF!</definedName>
    <definedName name="Excel_BuiltIn_Print_Titles_24" localSheetId="25">#REF!</definedName>
    <definedName name="Excel_BuiltIn_Print_Titles_24" localSheetId="27">#REF!</definedName>
    <definedName name="Excel_BuiltIn_Print_Titles_24" localSheetId="10">#REF!</definedName>
    <definedName name="Excel_BuiltIn_Print_Titles_24">#REF!</definedName>
    <definedName name="Excel_BuiltIn_Print_Titles_26" localSheetId="9">#REF!</definedName>
    <definedName name="Excel_BuiltIn_Print_Titles_26" localSheetId="16">#REF!</definedName>
    <definedName name="Excel_BuiltIn_Print_Titles_26" localSheetId="15">#REF!</definedName>
    <definedName name="Excel_BuiltIn_Print_Titles_26" localSheetId="17">#REF!</definedName>
    <definedName name="Excel_BuiltIn_Print_Titles_26" localSheetId="19">#REF!</definedName>
    <definedName name="Excel_BuiltIn_Print_Titles_26" localSheetId="18">#REF!</definedName>
    <definedName name="Excel_BuiltIn_Print_Titles_26" localSheetId="21">#REF!</definedName>
    <definedName name="Excel_BuiltIn_Print_Titles_26" localSheetId="23">#REF!</definedName>
    <definedName name="Excel_BuiltIn_Print_Titles_26" localSheetId="25">#REF!</definedName>
    <definedName name="Excel_BuiltIn_Print_Titles_26" localSheetId="27">#REF!</definedName>
    <definedName name="Excel_BuiltIn_Print_Titles_26" localSheetId="10">#REF!</definedName>
    <definedName name="Excel_BuiltIn_Print_Titles_26">#REF!</definedName>
    <definedName name="Excel_BuiltIn_Print_Titles_28" localSheetId="9">#REF!</definedName>
    <definedName name="Excel_BuiltIn_Print_Titles_28" localSheetId="16">#REF!</definedName>
    <definedName name="Excel_BuiltIn_Print_Titles_28" localSheetId="15">#REF!</definedName>
    <definedName name="Excel_BuiltIn_Print_Titles_28" localSheetId="17">#REF!</definedName>
    <definedName name="Excel_BuiltIn_Print_Titles_28" localSheetId="19">#REF!</definedName>
    <definedName name="Excel_BuiltIn_Print_Titles_28" localSheetId="18">#REF!</definedName>
    <definedName name="Excel_BuiltIn_Print_Titles_28" localSheetId="21">#REF!</definedName>
    <definedName name="Excel_BuiltIn_Print_Titles_28" localSheetId="23">#REF!</definedName>
    <definedName name="Excel_BuiltIn_Print_Titles_28" localSheetId="25">#REF!</definedName>
    <definedName name="Excel_BuiltIn_Print_Titles_28" localSheetId="27">#REF!</definedName>
    <definedName name="Excel_BuiltIn_Print_Titles_28" localSheetId="10">#REF!</definedName>
    <definedName name="Excel_BuiltIn_Print_Titles_28">#REF!</definedName>
    <definedName name="Excel_BuiltIn_Print_Titles_29" localSheetId="9">#REF!</definedName>
    <definedName name="Excel_BuiltIn_Print_Titles_29" localSheetId="16">#REF!</definedName>
    <definedName name="Excel_BuiltIn_Print_Titles_29" localSheetId="15">#REF!</definedName>
    <definedName name="Excel_BuiltIn_Print_Titles_29" localSheetId="17">#REF!</definedName>
    <definedName name="Excel_BuiltIn_Print_Titles_29" localSheetId="19">#REF!</definedName>
    <definedName name="Excel_BuiltIn_Print_Titles_29" localSheetId="18">#REF!</definedName>
    <definedName name="Excel_BuiltIn_Print_Titles_29" localSheetId="21">#REF!</definedName>
    <definedName name="Excel_BuiltIn_Print_Titles_29" localSheetId="23">#REF!</definedName>
    <definedName name="Excel_BuiltIn_Print_Titles_29" localSheetId="25">#REF!</definedName>
    <definedName name="Excel_BuiltIn_Print_Titles_29" localSheetId="27">#REF!</definedName>
    <definedName name="Excel_BuiltIn_Print_Titles_29" localSheetId="10">#REF!</definedName>
    <definedName name="Excel_BuiltIn_Print_Titles_29">#REF!</definedName>
    <definedName name="Excel_BuiltIn_Print_Titles_31" localSheetId="9">#REF!</definedName>
    <definedName name="Excel_BuiltIn_Print_Titles_31" localSheetId="16">#REF!</definedName>
    <definedName name="Excel_BuiltIn_Print_Titles_31" localSheetId="15">#REF!</definedName>
    <definedName name="Excel_BuiltIn_Print_Titles_31" localSheetId="17">#REF!</definedName>
    <definedName name="Excel_BuiltIn_Print_Titles_31" localSheetId="19">#REF!</definedName>
    <definedName name="Excel_BuiltIn_Print_Titles_31" localSheetId="18">#REF!</definedName>
    <definedName name="Excel_BuiltIn_Print_Titles_31" localSheetId="21">#REF!</definedName>
    <definedName name="Excel_BuiltIn_Print_Titles_31" localSheetId="23">#REF!</definedName>
    <definedName name="Excel_BuiltIn_Print_Titles_31" localSheetId="25">#REF!</definedName>
    <definedName name="Excel_BuiltIn_Print_Titles_31" localSheetId="27">#REF!</definedName>
    <definedName name="Excel_BuiltIn_Print_Titles_31" localSheetId="10">#REF!</definedName>
    <definedName name="Excel_BuiltIn_Print_Titles_31">#REF!</definedName>
    <definedName name="Excel_BuiltIn_Print_Titles_33" localSheetId="9">#REF!</definedName>
    <definedName name="Excel_BuiltIn_Print_Titles_33" localSheetId="16">#REF!</definedName>
    <definedName name="Excel_BuiltIn_Print_Titles_33" localSheetId="15">#REF!</definedName>
    <definedName name="Excel_BuiltIn_Print_Titles_33" localSheetId="17">#REF!</definedName>
    <definedName name="Excel_BuiltIn_Print_Titles_33" localSheetId="19">#REF!</definedName>
    <definedName name="Excel_BuiltIn_Print_Titles_33" localSheetId="18">#REF!</definedName>
    <definedName name="Excel_BuiltIn_Print_Titles_33" localSheetId="21">#REF!</definedName>
    <definedName name="Excel_BuiltIn_Print_Titles_33" localSheetId="23">#REF!</definedName>
    <definedName name="Excel_BuiltIn_Print_Titles_33" localSheetId="25">#REF!</definedName>
    <definedName name="Excel_BuiltIn_Print_Titles_33" localSheetId="27">#REF!</definedName>
    <definedName name="Excel_BuiltIn_Print_Titles_33" localSheetId="10">#REF!</definedName>
    <definedName name="Excel_BuiltIn_Print_Titles_33">#REF!</definedName>
    <definedName name="Excel_BuiltIn_Print_Titles_34" localSheetId="9">#REF!</definedName>
    <definedName name="Excel_BuiltIn_Print_Titles_34" localSheetId="16">#REF!</definedName>
    <definedName name="Excel_BuiltIn_Print_Titles_34" localSheetId="15">#REF!</definedName>
    <definedName name="Excel_BuiltIn_Print_Titles_34" localSheetId="17">#REF!</definedName>
    <definedName name="Excel_BuiltIn_Print_Titles_34" localSheetId="19">#REF!</definedName>
    <definedName name="Excel_BuiltIn_Print_Titles_34" localSheetId="18">#REF!</definedName>
    <definedName name="Excel_BuiltIn_Print_Titles_34" localSheetId="21">#REF!</definedName>
    <definedName name="Excel_BuiltIn_Print_Titles_34" localSheetId="23">#REF!</definedName>
    <definedName name="Excel_BuiltIn_Print_Titles_34" localSheetId="25">#REF!</definedName>
    <definedName name="Excel_BuiltIn_Print_Titles_34" localSheetId="27">#REF!</definedName>
    <definedName name="Excel_BuiltIn_Print_Titles_34" localSheetId="10">#REF!</definedName>
    <definedName name="Excel_BuiltIn_Print_Titles_34">#REF!</definedName>
    <definedName name="Excel_BuiltIn_Print_Titles_36" localSheetId="9">#REF!</definedName>
    <definedName name="Excel_BuiltIn_Print_Titles_36" localSheetId="16">#REF!</definedName>
    <definedName name="Excel_BuiltIn_Print_Titles_36" localSheetId="15">#REF!</definedName>
    <definedName name="Excel_BuiltIn_Print_Titles_36" localSheetId="17">#REF!</definedName>
    <definedName name="Excel_BuiltIn_Print_Titles_36" localSheetId="19">#REF!</definedName>
    <definedName name="Excel_BuiltIn_Print_Titles_36" localSheetId="18">#REF!</definedName>
    <definedName name="Excel_BuiltIn_Print_Titles_36" localSheetId="21">#REF!</definedName>
    <definedName name="Excel_BuiltIn_Print_Titles_36" localSheetId="23">#REF!</definedName>
    <definedName name="Excel_BuiltIn_Print_Titles_36" localSheetId="25">#REF!</definedName>
    <definedName name="Excel_BuiltIn_Print_Titles_36" localSheetId="27">#REF!</definedName>
    <definedName name="Excel_BuiltIn_Print_Titles_36" localSheetId="10">#REF!</definedName>
    <definedName name="Excel_BuiltIn_Print_Titles_36">#REF!</definedName>
    <definedName name="Excel_BuiltIn_Print_Titles_38" localSheetId="9">#REF!</definedName>
    <definedName name="Excel_BuiltIn_Print_Titles_38" localSheetId="16">#REF!</definedName>
    <definedName name="Excel_BuiltIn_Print_Titles_38" localSheetId="15">#REF!</definedName>
    <definedName name="Excel_BuiltIn_Print_Titles_38" localSheetId="17">#REF!</definedName>
    <definedName name="Excel_BuiltIn_Print_Titles_38" localSheetId="19">#REF!</definedName>
    <definedName name="Excel_BuiltIn_Print_Titles_38" localSheetId="18">#REF!</definedName>
    <definedName name="Excel_BuiltIn_Print_Titles_38" localSheetId="21">#REF!</definedName>
    <definedName name="Excel_BuiltIn_Print_Titles_38" localSheetId="23">#REF!</definedName>
    <definedName name="Excel_BuiltIn_Print_Titles_38" localSheetId="25">#REF!</definedName>
    <definedName name="Excel_BuiltIn_Print_Titles_38" localSheetId="27">#REF!</definedName>
    <definedName name="Excel_BuiltIn_Print_Titles_38" localSheetId="10">#REF!</definedName>
    <definedName name="Excel_BuiltIn_Print_Titles_38">#REF!</definedName>
    <definedName name="Excel_BuiltIn_Print_Titles_39" localSheetId="9">#REF!</definedName>
    <definedName name="Excel_BuiltIn_Print_Titles_39" localSheetId="16">#REF!</definedName>
    <definedName name="Excel_BuiltIn_Print_Titles_39" localSheetId="15">#REF!</definedName>
    <definedName name="Excel_BuiltIn_Print_Titles_39" localSheetId="17">#REF!</definedName>
    <definedName name="Excel_BuiltIn_Print_Titles_39" localSheetId="19">#REF!</definedName>
    <definedName name="Excel_BuiltIn_Print_Titles_39" localSheetId="18">#REF!</definedName>
    <definedName name="Excel_BuiltIn_Print_Titles_39" localSheetId="21">#REF!</definedName>
    <definedName name="Excel_BuiltIn_Print_Titles_39" localSheetId="23">#REF!</definedName>
    <definedName name="Excel_BuiltIn_Print_Titles_39" localSheetId="25">#REF!</definedName>
    <definedName name="Excel_BuiltIn_Print_Titles_39" localSheetId="27">#REF!</definedName>
    <definedName name="Excel_BuiltIn_Print_Titles_39" localSheetId="10">#REF!</definedName>
    <definedName name="Excel_BuiltIn_Print_Titles_39">#REF!</definedName>
    <definedName name="Excel_BuiltIn_Print_Titles_41" localSheetId="9">#REF!</definedName>
    <definedName name="Excel_BuiltIn_Print_Titles_41" localSheetId="16">#REF!</definedName>
    <definedName name="Excel_BuiltIn_Print_Titles_41" localSheetId="15">#REF!</definedName>
    <definedName name="Excel_BuiltIn_Print_Titles_41" localSheetId="17">#REF!</definedName>
    <definedName name="Excel_BuiltIn_Print_Titles_41" localSheetId="19">#REF!</definedName>
    <definedName name="Excel_BuiltIn_Print_Titles_41" localSheetId="18">#REF!</definedName>
    <definedName name="Excel_BuiltIn_Print_Titles_41" localSheetId="21">#REF!</definedName>
    <definedName name="Excel_BuiltIn_Print_Titles_41" localSheetId="23">#REF!</definedName>
    <definedName name="Excel_BuiltIn_Print_Titles_41" localSheetId="25">#REF!</definedName>
    <definedName name="Excel_BuiltIn_Print_Titles_41" localSheetId="27">#REF!</definedName>
    <definedName name="Excel_BuiltIn_Print_Titles_41" localSheetId="10">#REF!</definedName>
    <definedName name="Excel_BuiltIn_Print_Titles_41">#REF!</definedName>
    <definedName name="Excel_BuiltIn_Print_Titles_43" localSheetId="9">#REF!</definedName>
    <definedName name="Excel_BuiltIn_Print_Titles_43" localSheetId="16">#REF!</definedName>
    <definedName name="Excel_BuiltIn_Print_Titles_43" localSheetId="15">#REF!</definedName>
    <definedName name="Excel_BuiltIn_Print_Titles_43" localSheetId="17">#REF!</definedName>
    <definedName name="Excel_BuiltIn_Print_Titles_43" localSheetId="19">#REF!</definedName>
    <definedName name="Excel_BuiltIn_Print_Titles_43" localSheetId="18">#REF!</definedName>
    <definedName name="Excel_BuiltIn_Print_Titles_43" localSheetId="21">#REF!</definedName>
    <definedName name="Excel_BuiltIn_Print_Titles_43" localSheetId="23">#REF!</definedName>
    <definedName name="Excel_BuiltIn_Print_Titles_43" localSheetId="25">#REF!</definedName>
    <definedName name="Excel_BuiltIn_Print_Titles_43" localSheetId="27">#REF!</definedName>
    <definedName name="Excel_BuiltIn_Print_Titles_43" localSheetId="10">#REF!</definedName>
    <definedName name="Excel_BuiltIn_Print_Titles_43">#REF!</definedName>
    <definedName name="Excel_BuiltIn_Print_Titles_44" localSheetId="9">#REF!</definedName>
    <definedName name="Excel_BuiltIn_Print_Titles_44" localSheetId="16">#REF!</definedName>
    <definedName name="Excel_BuiltIn_Print_Titles_44" localSheetId="15">#REF!</definedName>
    <definedName name="Excel_BuiltIn_Print_Titles_44" localSheetId="17">#REF!</definedName>
    <definedName name="Excel_BuiltIn_Print_Titles_44" localSheetId="19">#REF!</definedName>
    <definedName name="Excel_BuiltIn_Print_Titles_44" localSheetId="18">#REF!</definedName>
    <definedName name="Excel_BuiltIn_Print_Titles_44" localSheetId="21">#REF!</definedName>
    <definedName name="Excel_BuiltIn_Print_Titles_44" localSheetId="23">#REF!</definedName>
    <definedName name="Excel_BuiltIn_Print_Titles_44" localSheetId="25">#REF!</definedName>
    <definedName name="Excel_BuiltIn_Print_Titles_44" localSheetId="27">#REF!</definedName>
    <definedName name="Excel_BuiltIn_Print_Titles_44" localSheetId="10">#REF!</definedName>
    <definedName name="Excel_BuiltIn_Print_Titles_44">#REF!</definedName>
    <definedName name="Excel_BuiltIn_Print_Titles_46" localSheetId="9">#REF!</definedName>
    <definedName name="Excel_BuiltIn_Print_Titles_46" localSheetId="16">#REF!</definedName>
    <definedName name="Excel_BuiltIn_Print_Titles_46" localSheetId="15">#REF!</definedName>
    <definedName name="Excel_BuiltIn_Print_Titles_46" localSheetId="17">#REF!</definedName>
    <definedName name="Excel_BuiltIn_Print_Titles_46" localSheetId="19">#REF!</definedName>
    <definedName name="Excel_BuiltIn_Print_Titles_46" localSheetId="18">#REF!</definedName>
    <definedName name="Excel_BuiltIn_Print_Titles_46" localSheetId="21">#REF!</definedName>
    <definedName name="Excel_BuiltIn_Print_Titles_46" localSheetId="23">#REF!</definedName>
    <definedName name="Excel_BuiltIn_Print_Titles_46" localSheetId="25">#REF!</definedName>
    <definedName name="Excel_BuiltIn_Print_Titles_46" localSheetId="27">#REF!</definedName>
    <definedName name="Excel_BuiltIn_Print_Titles_46" localSheetId="10">#REF!</definedName>
    <definedName name="Excel_BuiltIn_Print_Titles_46">#REF!</definedName>
    <definedName name="Excel_BuiltIn_Print_Titles_48" localSheetId="9">#REF!</definedName>
    <definedName name="Excel_BuiltIn_Print_Titles_48" localSheetId="16">#REF!</definedName>
    <definedName name="Excel_BuiltIn_Print_Titles_48" localSheetId="15">#REF!</definedName>
    <definedName name="Excel_BuiltIn_Print_Titles_48" localSheetId="17">#REF!</definedName>
    <definedName name="Excel_BuiltIn_Print_Titles_48" localSheetId="19">#REF!</definedName>
    <definedName name="Excel_BuiltIn_Print_Titles_48" localSheetId="18">#REF!</definedName>
    <definedName name="Excel_BuiltIn_Print_Titles_48" localSheetId="21">#REF!</definedName>
    <definedName name="Excel_BuiltIn_Print_Titles_48" localSheetId="23">#REF!</definedName>
    <definedName name="Excel_BuiltIn_Print_Titles_48" localSheetId="25">#REF!</definedName>
    <definedName name="Excel_BuiltIn_Print_Titles_48" localSheetId="27">#REF!</definedName>
    <definedName name="Excel_BuiltIn_Print_Titles_48" localSheetId="10">#REF!</definedName>
    <definedName name="Excel_BuiltIn_Print_Titles_48">#REF!</definedName>
    <definedName name="Excel_BuiltIn_Print_Titles_49" localSheetId="9">#REF!</definedName>
    <definedName name="Excel_BuiltIn_Print_Titles_49" localSheetId="16">#REF!</definedName>
    <definedName name="Excel_BuiltIn_Print_Titles_49" localSheetId="15">#REF!</definedName>
    <definedName name="Excel_BuiltIn_Print_Titles_49" localSheetId="17">#REF!</definedName>
    <definedName name="Excel_BuiltIn_Print_Titles_49" localSheetId="19">#REF!</definedName>
    <definedName name="Excel_BuiltIn_Print_Titles_49" localSheetId="18">#REF!</definedName>
    <definedName name="Excel_BuiltIn_Print_Titles_49" localSheetId="21">#REF!</definedName>
    <definedName name="Excel_BuiltIn_Print_Titles_49" localSheetId="23">#REF!</definedName>
    <definedName name="Excel_BuiltIn_Print_Titles_49" localSheetId="25">#REF!</definedName>
    <definedName name="Excel_BuiltIn_Print_Titles_49" localSheetId="27">#REF!</definedName>
    <definedName name="Excel_BuiltIn_Print_Titles_49" localSheetId="10">#REF!</definedName>
    <definedName name="Excel_BuiltIn_Print_Titles_49">#REF!</definedName>
    <definedName name="Excel_BuiltIn_Print_Titles_51" localSheetId="9">#REF!</definedName>
    <definedName name="Excel_BuiltIn_Print_Titles_51" localSheetId="16">#REF!</definedName>
    <definedName name="Excel_BuiltIn_Print_Titles_51" localSheetId="15">#REF!</definedName>
    <definedName name="Excel_BuiltIn_Print_Titles_51" localSheetId="17">#REF!</definedName>
    <definedName name="Excel_BuiltIn_Print_Titles_51" localSheetId="19">#REF!</definedName>
    <definedName name="Excel_BuiltIn_Print_Titles_51" localSheetId="18">#REF!</definedName>
    <definedName name="Excel_BuiltIn_Print_Titles_51" localSheetId="21">#REF!</definedName>
    <definedName name="Excel_BuiltIn_Print_Titles_51" localSheetId="23">#REF!</definedName>
    <definedName name="Excel_BuiltIn_Print_Titles_51" localSheetId="25">#REF!</definedName>
    <definedName name="Excel_BuiltIn_Print_Titles_51" localSheetId="27">#REF!</definedName>
    <definedName name="Excel_BuiltIn_Print_Titles_51" localSheetId="10">#REF!</definedName>
    <definedName name="Excel_BuiltIn_Print_Titles_51">#REF!</definedName>
    <definedName name="Excel_BuiltIn_Print_Titles_53" localSheetId="9">#REF!</definedName>
    <definedName name="Excel_BuiltIn_Print_Titles_53" localSheetId="16">#REF!</definedName>
    <definedName name="Excel_BuiltIn_Print_Titles_53" localSheetId="15">#REF!</definedName>
    <definedName name="Excel_BuiltIn_Print_Titles_53" localSheetId="17">#REF!</definedName>
    <definedName name="Excel_BuiltIn_Print_Titles_53" localSheetId="19">#REF!</definedName>
    <definedName name="Excel_BuiltIn_Print_Titles_53" localSheetId="18">#REF!</definedName>
    <definedName name="Excel_BuiltIn_Print_Titles_53" localSheetId="21">#REF!</definedName>
    <definedName name="Excel_BuiltIn_Print_Titles_53" localSheetId="23">#REF!</definedName>
    <definedName name="Excel_BuiltIn_Print_Titles_53" localSheetId="25">#REF!</definedName>
    <definedName name="Excel_BuiltIn_Print_Titles_53" localSheetId="27">#REF!</definedName>
    <definedName name="Excel_BuiltIn_Print_Titles_53" localSheetId="10">#REF!</definedName>
    <definedName name="Excel_BuiltIn_Print_Titles_53">#REF!</definedName>
    <definedName name="Excel_BuiltIn_Print_Titles_56" localSheetId="9">#REF!</definedName>
    <definedName name="Excel_BuiltIn_Print_Titles_56" localSheetId="16">#REF!</definedName>
    <definedName name="Excel_BuiltIn_Print_Titles_56" localSheetId="15">#REF!</definedName>
    <definedName name="Excel_BuiltIn_Print_Titles_56" localSheetId="17">#REF!</definedName>
    <definedName name="Excel_BuiltIn_Print_Titles_56" localSheetId="19">#REF!</definedName>
    <definedName name="Excel_BuiltIn_Print_Titles_56" localSheetId="18">#REF!</definedName>
    <definedName name="Excel_BuiltIn_Print_Titles_56" localSheetId="21">#REF!</definedName>
    <definedName name="Excel_BuiltIn_Print_Titles_56" localSheetId="23">#REF!</definedName>
    <definedName name="Excel_BuiltIn_Print_Titles_56" localSheetId="25">#REF!</definedName>
    <definedName name="Excel_BuiltIn_Print_Titles_56" localSheetId="27">#REF!</definedName>
    <definedName name="Excel_BuiltIn_Print_Titles_56" localSheetId="10">#REF!</definedName>
    <definedName name="Excel_BuiltIn_Print_Titles_56">#REF!</definedName>
    <definedName name="Excel_BuiltIn_Print_Titles_57" localSheetId="9">#REF!</definedName>
    <definedName name="Excel_BuiltIn_Print_Titles_57" localSheetId="16">#REF!</definedName>
    <definedName name="Excel_BuiltIn_Print_Titles_57" localSheetId="15">#REF!</definedName>
    <definedName name="Excel_BuiltIn_Print_Titles_57" localSheetId="17">#REF!</definedName>
    <definedName name="Excel_BuiltIn_Print_Titles_57" localSheetId="19">#REF!</definedName>
    <definedName name="Excel_BuiltIn_Print_Titles_57" localSheetId="18">#REF!</definedName>
    <definedName name="Excel_BuiltIn_Print_Titles_57" localSheetId="21">#REF!</definedName>
    <definedName name="Excel_BuiltIn_Print_Titles_57" localSheetId="23">#REF!</definedName>
    <definedName name="Excel_BuiltIn_Print_Titles_57" localSheetId="25">#REF!</definedName>
    <definedName name="Excel_BuiltIn_Print_Titles_57" localSheetId="27">#REF!</definedName>
    <definedName name="Excel_BuiltIn_Print_Titles_57" localSheetId="10">#REF!</definedName>
    <definedName name="Excel_BuiltIn_Print_Titles_57">#REF!</definedName>
    <definedName name="Excel_BuiltIn_Print_Titles_58" localSheetId="9">#REF!</definedName>
    <definedName name="Excel_BuiltIn_Print_Titles_58" localSheetId="16">#REF!</definedName>
    <definedName name="Excel_BuiltIn_Print_Titles_58" localSheetId="15">#REF!</definedName>
    <definedName name="Excel_BuiltIn_Print_Titles_58" localSheetId="17">#REF!</definedName>
    <definedName name="Excel_BuiltIn_Print_Titles_58" localSheetId="19">#REF!</definedName>
    <definedName name="Excel_BuiltIn_Print_Titles_58" localSheetId="18">#REF!</definedName>
    <definedName name="Excel_BuiltIn_Print_Titles_58" localSheetId="21">#REF!</definedName>
    <definedName name="Excel_BuiltIn_Print_Titles_58" localSheetId="23">#REF!</definedName>
    <definedName name="Excel_BuiltIn_Print_Titles_58" localSheetId="25">#REF!</definedName>
    <definedName name="Excel_BuiltIn_Print_Titles_58" localSheetId="27">#REF!</definedName>
    <definedName name="Excel_BuiltIn_Print_Titles_58" localSheetId="10">#REF!</definedName>
    <definedName name="Excel_BuiltIn_Print_Titles_58">#REF!</definedName>
    <definedName name="Excel_BuiltIn_Print_Titles_8" localSheetId="9">#REF!</definedName>
    <definedName name="Excel_BuiltIn_Print_Titles_8" localSheetId="16">#REF!</definedName>
    <definedName name="Excel_BuiltIn_Print_Titles_8" localSheetId="15">#REF!</definedName>
    <definedName name="Excel_BuiltIn_Print_Titles_8" localSheetId="17">#REF!</definedName>
    <definedName name="Excel_BuiltIn_Print_Titles_8" localSheetId="19">#REF!</definedName>
    <definedName name="Excel_BuiltIn_Print_Titles_8" localSheetId="18">#REF!</definedName>
    <definedName name="Excel_BuiltIn_Print_Titles_8" localSheetId="21">#REF!</definedName>
    <definedName name="Excel_BuiltIn_Print_Titles_8" localSheetId="23">#REF!</definedName>
    <definedName name="Excel_BuiltIn_Print_Titles_8" localSheetId="25">#REF!</definedName>
    <definedName name="Excel_BuiltIn_Print_Titles_8" localSheetId="27">#REF!</definedName>
    <definedName name="Excel_BuiltIn_Print_Titles_8" localSheetId="10">#REF!</definedName>
    <definedName name="Excel_BuiltIn_Print_Titles_8">#REF!</definedName>
    <definedName name="EXPUNIT" localSheetId="9">#REF!</definedName>
    <definedName name="EXPUNIT" localSheetId="16">#REF!</definedName>
    <definedName name="EXPUNIT" localSheetId="15">#REF!</definedName>
    <definedName name="EXPUNIT" localSheetId="17">#REF!</definedName>
    <definedName name="EXPUNIT" localSheetId="19">#REF!</definedName>
    <definedName name="EXPUNIT" localSheetId="18">#REF!</definedName>
    <definedName name="EXPUNIT" localSheetId="21">#REF!</definedName>
    <definedName name="EXPUNIT" localSheetId="23">#REF!</definedName>
    <definedName name="EXPUNIT" localSheetId="25">#REF!</definedName>
    <definedName name="EXPUNIT" localSheetId="27">#REF!</definedName>
    <definedName name="EXPUNIT" localSheetId="10">#REF!</definedName>
    <definedName name="EXPUNIT">#REF!</definedName>
    <definedName name="EXPVALUE" localSheetId="9">#REF!</definedName>
    <definedName name="EXPVALUE" localSheetId="16">#REF!</definedName>
    <definedName name="EXPVALUE" localSheetId="15">#REF!</definedName>
    <definedName name="EXPVALUE" localSheetId="17">#REF!</definedName>
    <definedName name="EXPVALUE" localSheetId="19">#REF!</definedName>
    <definedName name="EXPVALUE" localSheetId="18">#REF!</definedName>
    <definedName name="EXPVALUE" localSheetId="21">#REF!</definedName>
    <definedName name="EXPVALUE" localSheetId="23">#REF!</definedName>
    <definedName name="EXPVALUE" localSheetId="25">#REF!</definedName>
    <definedName name="EXPVALUE" localSheetId="27">#REF!</definedName>
    <definedName name="EXPVALUE" localSheetId="10">#REF!</definedName>
    <definedName name="EXPVALUE">#REF!</definedName>
    <definedName name="f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f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f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f_01" localSheetId="9">#REF!</definedName>
    <definedName name="f_01" localSheetId="16">#REF!</definedName>
    <definedName name="f_01" localSheetId="15">#REF!</definedName>
    <definedName name="f_01" localSheetId="17">#REF!</definedName>
    <definedName name="f_01" localSheetId="19">#REF!</definedName>
    <definedName name="f_01" localSheetId="18">#REF!</definedName>
    <definedName name="f_01" localSheetId="21">#REF!</definedName>
    <definedName name="f_01" localSheetId="23">#REF!</definedName>
    <definedName name="f_01" localSheetId="25">#REF!</definedName>
    <definedName name="f_01" localSheetId="27">#REF!</definedName>
    <definedName name="f_01" localSheetId="10">#REF!</definedName>
    <definedName name="f_01">#REF!</definedName>
    <definedName name="f_02" localSheetId="9">#REF!</definedName>
    <definedName name="f_02" localSheetId="16">#REF!</definedName>
    <definedName name="f_02" localSheetId="15">#REF!</definedName>
    <definedName name="f_02" localSheetId="17">#REF!</definedName>
    <definedName name="f_02" localSheetId="19">#REF!</definedName>
    <definedName name="f_02" localSheetId="18">#REF!</definedName>
    <definedName name="f_02" localSheetId="21">#REF!</definedName>
    <definedName name="f_02" localSheetId="23">#REF!</definedName>
    <definedName name="f_02" localSheetId="25">#REF!</definedName>
    <definedName name="f_02" localSheetId="27">#REF!</definedName>
    <definedName name="f_02" localSheetId="10">#REF!</definedName>
    <definedName name="f_02">#REF!</definedName>
    <definedName name="f_03" localSheetId="9">#REF!</definedName>
    <definedName name="f_03" localSheetId="16">#REF!</definedName>
    <definedName name="f_03" localSheetId="15">#REF!</definedName>
    <definedName name="f_03" localSheetId="17">#REF!</definedName>
    <definedName name="f_03" localSheetId="19">#REF!</definedName>
    <definedName name="f_03" localSheetId="18">#REF!</definedName>
    <definedName name="f_03" localSheetId="21">#REF!</definedName>
    <definedName name="f_03" localSheetId="23">#REF!</definedName>
    <definedName name="f_03" localSheetId="25">#REF!</definedName>
    <definedName name="f_03" localSheetId="27">#REF!</definedName>
    <definedName name="f_03" localSheetId="10">#REF!</definedName>
    <definedName name="f_03">#REF!</definedName>
    <definedName name="f_04" localSheetId="9">#REF!</definedName>
    <definedName name="f_04" localSheetId="16">#REF!</definedName>
    <definedName name="f_04" localSheetId="15">#REF!</definedName>
    <definedName name="f_04" localSheetId="17">#REF!</definedName>
    <definedName name="f_04" localSheetId="19">#REF!</definedName>
    <definedName name="f_04" localSheetId="18">#REF!</definedName>
    <definedName name="f_04" localSheetId="21">#REF!</definedName>
    <definedName name="f_04" localSheetId="23">#REF!</definedName>
    <definedName name="f_04" localSheetId="25">#REF!</definedName>
    <definedName name="f_04" localSheetId="27">#REF!</definedName>
    <definedName name="f_04" localSheetId="10">#REF!</definedName>
    <definedName name="f_04">#REF!</definedName>
    <definedName name="f_05" localSheetId="9">#REF!</definedName>
    <definedName name="f_05" localSheetId="16">#REF!</definedName>
    <definedName name="f_05" localSheetId="15">#REF!</definedName>
    <definedName name="f_05" localSheetId="17">#REF!</definedName>
    <definedName name="f_05" localSheetId="19">#REF!</definedName>
    <definedName name="f_05" localSheetId="18">#REF!</definedName>
    <definedName name="f_05" localSheetId="21">#REF!</definedName>
    <definedName name="f_05" localSheetId="23">#REF!</definedName>
    <definedName name="f_05" localSheetId="25">#REF!</definedName>
    <definedName name="f_05" localSheetId="27">#REF!</definedName>
    <definedName name="f_05" localSheetId="10">#REF!</definedName>
    <definedName name="f_05">#REF!</definedName>
    <definedName name="f_06" localSheetId="9">#REF!</definedName>
    <definedName name="f_06" localSheetId="16">#REF!</definedName>
    <definedName name="f_06" localSheetId="15">#REF!</definedName>
    <definedName name="f_06" localSheetId="17">#REF!</definedName>
    <definedName name="f_06" localSheetId="19">#REF!</definedName>
    <definedName name="f_06" localSheetId="18">#REF!</definedName>
    <definedName name="f_06" localSheetId="21">#REF!</definedName>
    <definedName name="f_06" localSheetId="23">#REF!</definedName>
    <definedName name="f_06" localSheetId="25">#REF!</definedName>
    <definedName name="f_06" localSheetId="27">#REF!</definedName>
    <definedName name="f_06" localSheetId="10">#REF!</definedName>
    <definedName name="f_06">#REF!</definedName>
    <definedName name="f_07" localSheetId="9">#REF!</definedName>
    <definedName name="f_07" localSheetId="16">#REF!</definedName>
    <definedName name="f_07" localSheetId="15">#REF!</definedName>
    <definedName name="f_07" localSheetId="17">#REF!</definedName>
    <definedName name="f_07" localSheetId="19">#REF!</definedName>
    <definedName name="f_07" localSheetId="18">#REF!</definedName>
    <definedName name="f_07" localSheetId="21">#REF!</definedName>
    <definedName name="f_07" localSheetId="23">#REF!</definedName>
    <definedName name="f_07" localSheetId="25">#REF!</definedName>
    <definedName name="f_07" localSheetId="27">#REF!</definedName>
    <definedName name="f_07" localSheetId="10">#REF!</definedName>
    <definedName name="f_07">#REF!</definedName>
    <definedName name="f_08" localSheetId="9">#REF!</definedName>
    <definedName name="f_08" localSheetId="16">#REF!</definedName>
    <definedName name="f_08" localSheetId="15">#REF!</definedName>
    <definedName name="f_08" localSheetId="17">#REF!</definedName>
    <definedName name="f_08" localSheetId="19">#REF!</definedName>
    <definedName name="f_08" localSheetId="18">#REF!</definedName>
    <definedName name="f_08" localSheetId="21">#REF!</definedName>
    <definedName name="f_08" localSheetId="23">#REF!</definedName>
    <definedName name="f_08" localSheetId="25">#REF!</definedName>
    <definedName name="f_08" localSheetId="27">#REF!</definedName>
    <definedName name="f_08" localSheetId="10">#REF!</definedName>
    <definedName name="f_08">#REF!</definedName>
    <definedName name="f_09" localSheetId="9">#REF!</definedName>
    <definedName name="f_09" localSheetId="16">#REF!</definedName>
    <definedName name="f_09" localSheetId="15">#REF!</definedName>
    <definedName name="f_09" localSheetId="17">#REF!</definedName>
    <definedName name="f_09" localSheetId="19">#REF!</definedName>
    <definedName name="f_09" localSheetId="18">#REF!</definedName>
    <definedName name="f_09" localSheetId="21">#REF!</definedName>
    <definedName name="f_09" localSheetId="23">#REF!</definedName>
    <definedName name="f_09" localSheetId="25">#REF!</definedName>
    <definedName name="f_09" localSheetId="27">#REF!</definedName>
    <definedName name="f_09" localSheetId="10">#REF!</definedName>
    <definedName name="f_09">#REF!</definedName>
    <definedName name="f_10" localSheetId="9">#REF!</definedName>
    <definedName name="f_10" localSheetId="16">#REF!</definedName>
    <definedName name="f_10" localSheetId="15">#REF!</definedName>
    <definedName name="f_10" localSheetId="17">#REF!</definedName>
    <definedName name="f_10" localSheetId="19">#REF!</definedName>
    <definedName name="f_10" localSheetId="18">#REF!</definedName>
    <definedName name="f_10" localSheetId="21">#REF!</definedName>
    <definedName name="f_10" localSheetId="23">#REF!</definedName>
    <definedName name="f_10" localSheetId="25">#REF!</definedName>
    <definedName name="f_10" localSheetId="27">#REF!</definedName>
    <definedName name="f_10" localSheetId="10">#REF!</definedName>
    <definedName name="f_10">#REF!</definedName>
    <definedName name="f_11" localSheetId="9">#REF!</definedName>
    <definedName name="f_11" localSheetId="16">#REF!</definedName>
    <definedName name="f_11" localSheetId="15">#REF!</definedName>
    <definedName name="f_11" localSheetId="17">#REF!</definedName>
    <definedName name="f_11" localSheetId="19">#REF!</definedName>
    <definedName name="f_11" localSheetId="18">#REF!</definedName>
    <definedName name="f_11" localSheetId="21">#REF!</definedName>
    <definedName name="f_11" localSheetId="23">#REF!</definedName>
    <definedName name="f_11" localSheetId="25">#REF!</definedName>
    <definedName name="f_11" localSheetId="27">#REF!</definedName>
    <definedName name="f_11" localSheetId="10">#REF!</definedName>
    <definedName name="f_11">#REF!</definedName>
    <definedName name="f_12" localSheetId="9">#REF!</definedName>
    <definedName name="f_12" localSheetId="16">#REF!</definedName>
    <definedName name="f_12" localSheetId="15">#REF!</definedName>
    <definedName name="f_12" localSheetId="17">#REF!</definedName>
    <definedName name="f_12" localSheetId="19">#REF!</definedName>
    <definedName name="f_12" localSheetId="18">#REF!</definedName>
    <definedName name="f_12" localSheetId="21">#REF!</definedName>
    <definedName name="f_12" localSheetId="23">#REF!</definedName>
    <definedName name="f_12" localSheetId="25">#REF!</definedName>
    <definedName name="f_12" localSheetId="27">#REF!</definedName>
    <definedName name="f_12" localSheetId="10">#REF!</definedName>
    <definedName name="f_12">#REF!</definedName>
    <definedName name="f_13" localSheetId="9">#REF!</definedName>
    <definedName name="f_13" localSheetId="16">#REF!</definedName>
    <definedName name="f_13" localSheetId="15">#REF!</definedName>
    <definedName name="f_13" localSheetId="17">#REF!</definedName>
    <definedName name="f_13" localSheetId="19">#REF!</definedName>
    <definedName name="f_13" localSheetId="18">#REF!</definedName>
    <definedName name="f_13" localSheetId="21">#REF!</definedName>
    <definedName name="f_13" localSheetId="23">#REF!</definedName>
    <definedName name="f_13" localSheetId="25">#REF!</definedName>
    <definedName name="f_13" localSheetId="27">#REF!</definedName>
    <definedName name="f_13" localSheetId="10">#REF!</definedName>
    <definedName name="f_13">#REF!</definedName>
    <definedName name="f_14" localSheetId="9">#REF!</definedName>
    <definedName name="f_14" localSheetId="16">#REF!</definedName>
    <definedName name="f_14" localSheetId="15">#REF!</definedName>
    <definedName name="f_14" localSheetId="17">#REF!</definedName>
    <definedName name="f_14" localSheetId="19">#REF!</definedName>
    <definedName name="f_14" localSheetId="18">#REF!</definedName>
    <definedName name="f_14" localSheetId="21">#REF!</definedName>
    <definedName name="f_14" localSheetId="23">#REF!</definedName>
    <definedName name="f_14" localSheetId="25">#REF!</definedName>
    <definedName name="f_14" localSheetId="27">#REF!</definedName>
    <definedName name="f_14" localSheetId="10">#REF!</definedName>
    <definedName name="f_14">#REF!</definedName>
    <definedName name="f_15" localSheetId="9">#REF!</definedName>
    <definedName name="f_15" localSheetId="16">#REF!</definedName>
    <definedName name="f_15" localSheetId="15">#REF!</definedName>
    <definedName name="f_15" localSheetId="17">#REF!</definedName>
    <definedName name="f_15" localSheetId="19">#REF!</definedName>
    <definedName name="f_15" localSheetId="18">#REF!</definedName>
    <definedName name="f_15" localSheetId="21">#REF!</definedName>
    <definedName name="f_15" localSheetId="23">#REF!</definedName>
    <definedName name="f_15" localSheetId="25">#REF!</definedName>
    <definedName name="f_15" localSheetId="27">#REF!</definedName>
    <definedName name="f_15" localSheetId="10">#REF!</definedName>
    <definedName name="f_15">#REF!</definedName>
    <definedName name="f_16" localSheetId="9">#REF!</definedName>
    <definedName name="f_16" localSheetId="16">#REF!</definedName>
    <definedName name="f_16" localSheetId="15">#REF!</definedName>
    <definedName name="f_16" localSheetId="17">#REF!</definedName>
    <definedName name="f_16" localSheetId="19">#REF!</definedName>
    <definedName name="f_16" localSheetId="18">#REF!</definedName>
    <definedName name="f_16" localSheetId="21">#REF!</definedName>
    <definedName name="f_16" localSheetId="23">#REF!</definedName>
    <definedName name="f_16" localSheetId="25">#REF!</definedName>
    <definedName name="f_16" localSheetId="27">#REF!</definedName>
    <definedName name="f_16" localSheetId="10">#REF!</definedName>
    <definedName name="f_16">#REF!</definedName>
    <definedName name="f_17" localSheetId="9">#REF!</definedName>
    <definedName name="f_17" localSheetId="16">#REF!</definedName>
    <definedName name="f_17" localSheetId="15">#REF!</definedName>
    <definedName name="f_17" localSheetId="17">#REF!</definedName>
    <definedName name="f_17" localSheetId="19">#REF!</definedName>
    <definedName name="f_17" localSheetId="18">#REF!</definedName>
    <definedName name="f_17" localSheetId="21">#REF!</definedName>
    <definedName name="f_17" localSheetId="23">#REF!</definedName>
    <definedName name="f_17" localSheetId="25">#REF!</definedName>
    <definedName name="f_17" localSheetId="27">#REF!</definedName>
    <definedName name="f_17" localSheetId="10">#REF!</definedName>
    <definedName name="f_17">#REF!</definedName>
    <definedName name="f_18" localSheetId="9">#REF!</definedName>
    <definedName name="f_18" localSheetId="16">#REF!</definedName>
    <definedName name="f_18" localSheetId="15">#REF!</definedName>
    <definedName name="f_18" localSheetId="17">#REF!</definedName>
    <definedName name="f_18" localSheetId="19">#REF!</definedName>
    <definedName name="f_18" localSheetId="18">#REF!</definedName>
    <definedName name="f_18" localSheetId="21">#REF!</definedName>
    <definedName name="f_18" localSheetId="23">#REF!</definedName>
    <definedName name="f_18" localSheetId="25">#REF!</definedName>
    <definedName name="f_18" localSheetId="27">#REF!</definedName>
    <definedName name="f_18" localSheetId="10">#REF!</definedName>
    <definedName name="f_18">#REF!</definedName>
    <definedName name="f_19" localSheetId="9">#REF!</definedName>
    <definedName name="f_19" localSheetId="16">#REF!</definedName>
    <definedName name="f_19" localSheetId="15">#REF!</definedName>
    <definedName name="f_19" localSheetId="17">#REF!</definedName>
    <definedName name="f_19" localSheetId="19">#REF!</definedName>
    <definedName name="f_19" localSheetId="18">#REF!</definedName>
    <definedName name="f_19" localSheetId="21">#REF!</definedName>
    <definedName name="f_19" localSheetId="23">#REF!</definedName>
    <definedName name="f_19" localSheetId="25">#REF!</definedName>
    <definedName name="f_19" localSheetId="27">#REF!</definedName>
    <definedName name="f_19" localSheetId="10">#REF!</definedName>
    <definedName name="f_19">#REF!</definedName>
    <definedName name="f_20" localSheetId="9">#REF!</definedName>
    <definedName name="f_20" localSheetId="16">#REF!</definedName>
    <definedName name="f_20" localSheetId="15">#REF!</definedName>
    <definedName name="f_20" localSheetId="17">#REF!</definedName>
    <definedName name="f_20" localSheetId="19">#REF!</definedName>
    <definedName name="f_20" localSheetId="18">#REF!</definedName>
    <definedName name="f_20" localSheetId="21">#REF!</definedName>
    <definedName name="f_20" localSheetId="23">#REF!</definedName>
    <definedName name="f_20" localSheetId="25">#REF!</definedName>
    <definedName name="f_20" localSheetId="27">#REF!</definedName>
    <definedName name="f_20" localSheetId="10">#REF!</definedName>
    <definedName name="f_20">#REF!</definedName>
    <definedName name="f_21" localSheetId="9">#REF!</definedName>
    <definedName name="f_21" localSheetId="16">#REF!</definedName>
    <definedName name="f_21" localSheetId="15">#REF!</definedName>
    <definedName name="f_21" localSheetId="17">#REF!</definedName>
    <definedName name="f_21" localSheetId="19">#REF!</definedName>
    <definedName name="f_21" localSheetId="18">#REF!</definedName>
    <definedName name="f_21" localSheetId="21">#REF!</definedName>
    <definedName name="f_21" localSheetId="23">#REF!</definedName>
    <definedName name="f_21" localSheetId="25">#REF!</definedName>
    <definedName name="f_21" localSheetId="27">#REF!</definedName>
    <definedName name="f_21" localSheetId="10">#REF!</definedName>
    <definedName name="f_21">#REF!</definedName>
    <definedName name="f_22" localSheetId="9">#REF!</definedName>
    <definedName name="f_22" localSheetId="16">#REF!</definedName>
    <definedName name="f_22" localSheetId="15">#REF!</definedName>
    <definedName name="f_22" localSheetId="17">#REF!</definedName>
    <definedName name="f_22" localSheetId="19">#REF!</definedName>
    <definedName name="f_22" localSheetId="18">#REF!</definedName>
    <definedName name="f_22" localSheetId="21">#REF!</definedName>
    <definedName name="f_22" localSheetId="23">#REF!</definedName>
    <definedName name="f_22" localSheetId="25">#REF!</definedName>
    <definedName name="f_22" localSheetId="27">#REF!</definedName>
    <definedName name="f_22" localSheetId="10">#REF!</definedName>
    <definedName name="f_22">#REF!</definedName>
    <definedName name="f_23" localSheetId="9">#REF!</definedName>
    <definedName name="f_23" localSheetId="16">#REF!</definedName>
    <definedName name="f_23" localSheetId="15">#REF!</definedName>
    <definedName name="f_23" localSheetId="17">#REF!</definedName>
    <definedName name="f_23" localSheetId="19">#REF!</definedName>
    <definedName name="f_23" localSheetId="18">#REF!</definedName>
    <definedName name="f_23" localSheetId="21">#REF!</definedName>
    <definedName name="f_23" localSheetId="23">#REF!</definedName>
    <definedName name="f_23" localSheetId="25">#REF!</definedName>
    <definedName name="f_23" localSheetId="27">#REF!</definedName>
    <definedName name="f_23" localSheetId="10">#REF!</definedName>
    <definedName name="f_23">#REF!</definedName>
    <definedName name="f_24" localSheetId="9">#REF!</definedName>
    <definedName name="f_24" localSheetId="16">#REF!</definedName>
    <definedName name="f_24" localSheetId="15">#REF!</definedName>
    <definedName name="f_24" localSheetId="17">#REF!</definedName>
    <definedName name="f_24" localSheetId="19">#REF!</definedName>
    <definedName name="f_24" localSheetId="18">#REF!</definedName>
    <definedName name="f_24" localSheetId="21">#REF!</definedName>
    <definedName name="f_24" localSheetId="23">#REF!</definedName>
    <definedName name="f_24" localSheetId="25">#REF!</definedName>
    <definedName name="f_24" localSheetId="27">#REF!</definedName>
    <definedName name="f_24" localSheetId="10">#REF!</definedName>
    <definedName name="f_24">#REF!</definedName>
    <definedName name="f_25" localSheetId="9">#REF!</definedName>
    <definedName name="f_25" localSheetId="16">#REF!</definedName>
    <definedName name="f_25" localSheetId="15">#REF!</definedName>
    <definedName name="f_25" localSheetId="17">#REF!</definedName>
    <definedName name="f_25" localSheetId="19">#REF!</definedName>
    <definedName name="f_25" localSheetId="18">#REF!</definedName>
    <definedName name="f_25" localSheetId="21">#REF!</definedName>
    <definedName name="f_25" localSheetId="23">#REF!</definedName>
    <definedName name="f_25" localSheetId="25">#REF!</definedName>
    <definedName name="f_25" localSheetId="27">#REF!</definedName>
    <definedName name="f_25" localSheetId="10">#REF!</definedName>
    <definedName name="f_25">#REF!</definedName>
    <definedName name="f_26" localSheetId="9">#REF!</definedName>
    <definedName name="f_26" localSheetId="16">#REF!</definedName>
    <definedName name="f_26" localSheetId="15">#REF!</definedName>
    <definedName name="f_26" localSheetId="17">#REF!</definedName>
    <definedName name="f_26" localSheetId="19">#REF!</definedName>
    <definedName name="f_26" localSheetId="18">#REF!</definedName>
    <definedName name="f_26" localSheetId="21">#REF!</definedName>
    <definedName name="f_26" localSheetId="23">#REF!</definedName>
    <definedName name="f_26" localSheetId="25">#REF!</definedName>
    <definedName name="f_26" localSheetId="27">#REF!</definedName>
    <definedName name="f_26" localSheetId="10">#REF!</definedName>
    <definedName name="f_26">#REF!</definedName>
    <definedName name="f_27" localSheetId="9">#REF!</definedName>
    <definedName name="f_27" localSheetId="16">#REF!</definedName>
    <definedName name="f_27" localSheetId="15">#REF!</definedName>
    <definedName name="f_27" localSheetId="17">#REF!</definedName>
    <definedName name="f_27" localSheetId="19">#REF!</definedName>
    <definedName name="f_27" localSheetId="18">#REF!</definedName>
    <definedName name="f_27" localSheetId="21">#REF!</definedName>
    <definedName name="f_27" localSheetId="23">#REF!</definedName>
    <definedName name="f_27" localSheetId="25">#REF!</definedName>
    <definedName name="f_27" localSheetId="27">#REF!</definedName>
    <definedName name="f_27" localSheetId="10">#REF!</definedName>
    <definedName name="f_27">#REF!</definedName>
    <definedName name="f_28" localSheetId="9">#REF!</definedName>
    <definedName name="f_28" localSheetId="16">#REF!</definedName>
    <definedName name="f_28" localSheetId="15">#REF!</definedName>
    <definedName name="f_28" localSheetId="17">#REF!</definedName>
    <definedName name="f_28" localSheetId="19">#REF!</definedName>
    <definedName name="f_28" localSheetId="18">#REF!</definedName>
    <definedName name="f_28" localSheetId="21">#REF!</definedName>
    <definedName name="f_28" localSheetId="23">#REF!</definedName>
    <definedName name="f_28" localSheetId="25">#REF!</definedName>
    <definedName name="f_28" localSheetId="27">#REF!</definedName>
    <definedName name="f_28" localSheetId="10">#REF!</definedName>
    <definedName name="f_28">#REF!</definedName>
    <definedName name="f_29" localSheetId="9">#REF!</definedName>
    <definedName name="f_29" localSheetId="16">#REF!</definedName>
    <definedName name="f_29" localSheetId="15">#REF!</definedName>
    <definedName name="f_29" localSheetId="17">#REF!</definedName>
    <definedName name="f_29" localSheetId="19">#REF!</definedName>
    <definedName name="f_29" localSheetId="18">#REF!</definedName>
    <definedName name="f_29" localSheetId="21">#REF!</definedName>
    <definedName name="f_29" localSheetId="23">#REF!</definedName>
    <definedName name="f_29" localSheetId="25">#REF!</definedName>
    <definedName name="f_29" localSheetId="27">#REF!</definedName>
    <definedName name="f_29" localSheetId="10">#REF!</definedName>
    <definedName name="f_29">#REF!</definedName>
    <definedName name="f_30" localSheetId="9">#REF!</definedName>
    <definedName name="f_30" localSheetId="16">#REF!</definedName>
    <definedName name="f_30" localSheetId="15">#REF!</definedName>
    <definedName name="f_30" localSheetId="17">#REF!</definedName>
    <definedName name="f_30" localSheetId="19">#REF!</definedName>
    <definedName name="f_30" localSheetId="18">#REF!</definedName>
    <definedName name="f_30" localSheetId="21">#REF!</definedName>
    <definedName name="f_30" localSheetId="23">#REF!</definedName>
    <definedName name="f_30" localSheetId="25">#REF!</definedName>
    <definedName name="f_30" localSheetId="27">#REF!</definedName>
    <definedName name="f_30" localSheetId="10">#REF!</definedName>
    <definedName name="f_30">#REF!</definedName>
    <definedName name="f_31" localSheetId="9">#REF!</definedName>
    <definedName name="f_31" localSheetId="16">#REF!</definedName>
    <definedName name="f_31" localSheetId="15">#REF!</definedName>
    <definedName name="f_31" localSheetId="17">#REF!</definedName>
    <definedName name="f_31" localSheetId="19">#REF!</definedName>
    <definedName name="f_31" localSheetId="18">#REF!</definedName>
    <definedName name="f_31" localSheetId="21">#REF!</definedName>
    <definedName name="f_31" localSheetId="23">#REF!</definedName>
    <definedName name="f_31" localSheetId="25">#REF!</definedName>
    <definedName name="f_31" localSheetId="27">#REF!</definedName>
    <definedName name="f_31" localSheetId="10">#REF!</definedName>
    <definedName name="f_31">#REF!</definedName>
    <definedName name="f_32" localSheetId="9">#REF!</definedName>
    <definedName name="f_32" localSheetId="16">#REF!</definedName>
    <definedName name="f_32" localSheetId="15">#REF!</definedName>
    <definedName name="f_32" localSheetId="17">#REF!</definedName>
    <definedName name="f_32" localSheetId="19">#REF!</definedName>
    <definedName name="f_32" localSheetId="18">#REF!</definedName>
    <definedName name="f_32" localSheetId="21">#REF!</definedName>
    <definedName name="f_32" localSheetId="23">#REF!</definedName>
    <definedName name="f_32" localSheetId="25">#REF!</definedName>
    <definedName name="f_32" localSheetId="27">#REF!</definedName>
    <definedName name="f_32" localSheetId="10">#REF!</definedName>
    <definedName name="f_32">#REF!</definedName>
    <definedName name="f_33" localSheetId="9">#REF!</definedName>
    <definedName name="f_33" localSheetId="16">#REF!</definedName>
    <definedName name="f_33" localSheetId="15">#REF!</definedName>
    <definedName name="f_33" localSheetId="17">#REF!</definedName>
    <definedName name="f_33" localSheetId="19">#REF!</definedName>
    <definedName name="f_33" localSheetId="18">#REF!</definedName>
    <definedName name="f_33" localSheetId="21">#REF!</definedName>
    <definedName name="f_33" localSheetId="23">#REF!</definedName>
    <definedName name="f_33" localSheetId="25">#REF!</definedName>
    <definedName name="f_33" localSheetId="27">#REF!</definedName>
    <definedName name="f_33" localSheetId="10">#REF!</definedName>
    <definedName name="f_33">#REF!</definedName>
    <definedName name="f_34" localSheetId="9">#REF!</definedName>
    <definedName name="f_34" localSheetId="16">#REF!</definedName>
    <definedName name="f_34" localSheetId="15">#REF!</definedName>
    <definedName name="f_34" localSheetId="17">#REF!</definedName>
    <definedName name="f_34" localSheetId="19">#REF!</definedName>
    <definedName name="f_34" localSheetId="18">#REF!</definedName>
    <definedName name="f_34" localSheetId="21">#REF!</definedName>
    <definedName name="f_34" localSheetId="23">#REF!</definedName>
    <definedName name="f_34" localSheetId="25">#REF!</definedName>
    <definedName name="f_34" localSheetId="27">#REF!</definedName>
    <definedName name="f_34" localSheetId="10">#REF!</definedName>
    <definedName name="f_34">#REF!</definedName>
    <definedName name="f_35" localSheetId="9">#REF!</definedName>
    <definedName name="f_35" localSheetId="16">#REF!</definedName>
    <definedName name="f_35" localSheetId="15">#REF!</definedName>
    <definedName name="f_35" localSheetId="17">#REF!</definedName>
    <definedName name="f_35" localSheetId="19">#REF!</definedName>
    <definedName name="f_35" localSheetId="18">#REF!</definedName>
    <definedName name="f_35" localSheetId="21">#REF!</definedName>
    <definedName name="f_35" localSheetId="23">#REF!</definedName>
    <definedName name="f_35" localSheetId="25">#REF!</definedName>
    <definedName name="f_35" localSheetId="27">#REF!</definedName>
    <definedName name="f_35" localSheetId="10">#REF!</definedName>
    <definedName name="f_35">#REF!</definedName>
    <definedName name="f_36" localSheetId="9">#REF!</definedName>
    <definedName name="f_36" localSheetId="16">#REF!</definedName>
    <definedName name="f_36" localSheetId="15">#REF!</definedName>
    <definedName name="f_36" localSheetId="17">#REF!</definedName>
    <definedName name="f_36" localSheetId="19">#REF!</definedName>
    <definedName name="f_36" localSheetId="18">#REF!</definedName>
    <definedName name="f_36" localSheetId="21">#REF!</definedName>
    <definedName name="f_36" localSheetId="23">#REF!</definedName>
    <definedName name="f_36" localSheetId="25">#REF!</definedName>
    <definedName name="f_36" localSheetId="27">#REF!</definedName>
    <definedName name="f_36" localSheetId="10">#REF!</definedName>
    <definedName name="f_36">#REF!</definedName>
    <definedName name="f_37" localSheetId="9">#REF!</definedName>
    <definedName name="f_37" localSheetId="16">#REF!</definedName>
    <definedName name="f_37" localSheetId="15">#REF!</definedName>
    <definedName name="f_37" localSheetId="17">#REF!</definedName>
    <definedName name="f_37" localSheetId="19">#REF!</definedName>
    <definedName name="f_37" localSheetId="18">#REF!</definedName>
    <definedName name="f_37" localSheetId="21">#REF!</definedName>
    <definedName name="f_37" localSheetId="23">#REF!</definedName>
    <definedName name="f_37" localSheetId="25">#REF!</definedName>
    <definedName name="f_37" localSheetId="27">#REF!</definedName>
    <definedName name="f_37" localSheetId="10">#REF!</definedName>
    <definedName name="f_37">#REF!</definedName>
    <definedName name="f_38" localSheetId="9">#REF!</definedName>
    <definedName name="f_38" localSheetId="16">#REF!</definedName>
    <definedName name="f_38" localSheetId="15">#REF!</definedName>
    <definedName name="f_38" localSheetId="17">#REF!</definedName>
    <definedName name="f_38" localSheetId="19">#REF!</definedName>
    <definedName name="f_38" localSheetId="18">#REF!</definedName>
    <definedName name="f_38" localSheetId="21">#REF!</definedName>
    <definedName name="f_38" localSheetId="23">#REF!</definedName>
    <definedName name="f_38" localSheetId="25">#REF!</definedName>
    <definedName name="f_38" localSheetId="27">#REF!</definedName>
    <definedName name="f_38" localSheetId="10">#REF!</definedName>
    <definedName name="f_38">#REF!</definedName>
    <definedName name="f_39" localSheetId="9">#REF!</definedName>
    <definedName name="f_39" localSheetId="16">#REF!</definedName>
    <definedName name="f_39" localSheetId="15">#REF!</definedName>
    <definedName name="f_39" localSheetId="17">#REF!</definedName>
    <definedName name="f_39" localSheetId="19">#REF!</definedName>
    <definedName name="f_39" localSheetId="18">#REF!</definedName>
    <definedName name="f_39" localSheetId="21">#REF!</definedName>
    <definedName name="f_39" localSheetId="23">#REF!</definedName>
    <definedName name="f_39" localSheetId="25">#REF!</definedName>
    <definedName name="f_39" localSheetId="27">#REF!</definedName>
    <definedName name="f_39" localSheetId="10">#REF!</definedName>
    <definedName name="f_39">#REF!</definedName>
    <definedName name="f_40" localSheetId="9">#REF!</definedName>
    <definedName name="f_40" localSheetId="16">#REF!</definedName>
    <definedName name="f_40" localSheetId="15">#REF!</definedName>
    <definedName name="f_40" localSheetId="17">#REF!</definedName>
    <definedName name="f_40" localSheetId="19">#REF!</definedName>
    <definedName name="f_40" localSheetId="18">#REF!</definedName>
    <definedName name="f_40" localSheetId="21">#REF!</definedName>
    <definedName name="f_40" localSheetId="23">#REF!</definedName>
    <definedName name="f_40" localSheetId="25">#REF!</definedName>
    <definedName name="f_40" localSheetId="27">#REF!</definedName>
    <definedName name="f_40" localSheetId="10">#REF!</definedName>
    <definedName name="f_40">#REF!</definedName>
    <definedName name="f_bucode" localSheetId="9">#REF!</definedName>
    <definedName name="f_bucode" localSheetId="16">#REF!</definedName>
    <definedName name="f_bucode" localSheetId="15">#REF!</definedName>
    <definedName name="f_bucode" localSheetId="17">#REF!</definedName>
    <definedName name="f_bucode" localSheetId="19">#REF!</definedName>
    <definedName name="f_bucode" localSheetId="18">#REF!</definedName>
    <definedName name="f_bucode" localSheetId="21">#REF!</definedName>
    <definedName name="f_bucode" localSheetId="23">#REF!</definedName>
    <definedName name="f_bucode" localSheetId="25">#REF!</definedName>
    <definedName name="f_bucode" localSheetId="27">#REF!</definedName>
    <definedName name="f_bucode" localSheetId="10">#REF!</definedName>
    <definedName name="f_bucode">#REF!</definedName>
    <definedName name="f_buname" localSheetId="9">#REF!</definedName>
    <definedName name="f_buname" localSheetId="16">#REF!</definedName>
    <definedName name="f_buname" localSheetId="15">#REF!</definedName>
    <definedName name="f_buname" localSheetId="17">#REF!</definedName>
    <definedName name="f_buname" localSheetId="19">#REF!</definedName>
    <definedName name="f_buname" localSheetId="18">#REF!</definedName>
    <definedName name="f_buname" localSheetId="21">#REF!</definedName>
    <definedName name="f_buname" localSheetId="23">#REF!</definedName>
    <definedName name="f_buname" localSheetId="25">#REF!</definedName>
    <definedName name="f_buname" localSheetId="27">#REF!</definedName>
    <definedName name="f_buname" localSheetId="10">#REF!</definedName>
    <definedName name="f_buname">#REF!</definedName>
    <definedName name="f_date" localSheetId="9">#REF!</definedName>
    <definedName name="f_date" localSheetId="16">#REF!</definedName>
    <definedName name="f_date" localSheetId="15">#REF!</definedName>
    <definedName name="f_date" localSheetId="17">#REF!</definedName>
    <definedName name="f_date" localSheetId="19">#REF!</definedName>
    <definedName name="f_date" localSheetId="18">#REF!</definedName>
    <definedName name="f_date" localSheetId="21">#REF!</definedName>
    <definedName name="f_date" localSheetId="23">#REF!</definedName>
    <definedName name="f_date" localSheetId="25">#REF!</definedName>
    <definedName name="f_date" localSheetId="27">#REF!</definedName>
    <definedName name="f_date" localSheetId="10">#REF!</definedName>
    <definedName name="f_date">#REF!</definedName>
    <definedName name="f_formid" localSheetId="9">#REF!</definedName>
    <definedName name="f_formid" localSheetId="16">#REF!</definedName>
    <definedName name="f_formid" localSheetId="15">#REF!</definedName>
    <definedName name="f_formid" localSheetId="17">#REF!</definedName>
    <definedName name="f_formid" localSheetId="19">#REF!</definedName>
    <definedName name="f_formid" localSheetId="18">#REF!</definedName>
    <definedName name="f_formid" localSheetId="21">#REF!</definedName>
    <definedName name="f_formid" localSheetId="23">#REF!</definedName>
    <definedName name="f_formid" localSheetId="25">#REF!</definedName>
    <definedName name="f_formid" localSheetId="27">#REF!</definedName>
    <definedName name="f_formid" localSheetId="10">#REF!</definedName>
    <definedName name="f_formid">#REF!</definedName>
    <definedName name="f_formname" localSheetId="9">#REF!</definedName>
    <definedName name="f_formname" localSheetId="16">#REF!</definedName>
    <definedName name="f_formname" localSheetId="15">#REF!</definedName>
    <definedName name="f_formname" localSheetId="17">#REF!</definedName>
    <definedName name="f_formname" localSheetId="19">#REF!</definedName>
    <definedName name="f_formname" localSheetId="18">#REF!</definedName>
    <definedName name="f_formname" localSheetId="21">#REF!</definedName>
    <definedName name="f_formname" localSheetId="23">#REF!</definedName>
    <definedName name="f_formname" localSheetId="25">#REF!</definedName>
    <definedName name="f_formname" localSheetId="27">#REF!</definedName>
    <definedName name="f_formname" localSheetId="10">#REF!</definedName>
    <definedName name="f_formname">#REF!</definedName>
    <definedName name="f_page" localSheetId="9">#REF!</definedName>
    <definedName name="f_page" localSheetId="16">#REF!</definedName>
    <definedName name="f_page" localSheetId="15">#REF!</definedName>
    <definedName name="f_page" localSheetId="17">#REF!</definedName>
    <definedName name="f_page" localSheetId="19">#REF!</definedName>
    <definedName name="f_page" localSheetId="18">#REF!</definedName>
    <definedName name="f_page" localSheetId="21">#REF!</definedName>
    <definedName name="f_page" localSheetId="23">#REF!</definedName>
    <definedName name="f_page" localSheetId="25">#REF!</definedName>
    <definedName name="f_page" localSheetId="27">#REF!</definedName>
    <definedName name="f_page" localSheetId="10">#REF!</definedName>
    <definedName name="f_page">#REF!</definedName>
    <definedName name="FA" localSheetId="9">[2]A!#REF!</definedName>
    <definedName name="FA" localSheetId="16">[2]A!#REF!</definedName>
    <definedName name="FA" localSheetId="15">[2]A!#REF!</definedName>
    <definedName name="FA" localSheetId="17">[2]A!#REF!</definedName>
    <definedName name="FA" localSheetId="19">[2]A!#REF!</definedName>
    <definedName name="FA" localSheetId="18">[2]A!#REF!</definedName>
    <definedName name="FA" localSheetId="21">[2]A!#REF!</definedName>
    <definedName name="FA" localSheetId="23">[2]A!#REF!</definedName>
    <definedName name="FA" localSheetId="25">[2]A!#REF!</definedName>
    <definedName name="FA" localSheetId="27">[2]A!#REF!</definedName>
    <definedName name="FA" localSheetId="10">[2]A!#REF!</definedName>
    <definedName name="FA">[2]A!#REF!</definedName>
    <definedName name="faizin" localSheetId="7">[11]!Select_RefAct2</definedName>
    <definedName name="faizin" localSheetId="9">[11]!Select_RefAct2</definedName>
    <definedName name="faizin" localSheetId="16">[11]!Select_RefAct2</definedName>
    <definedName name="faizin" localSheetId="15">[11]!Select_RefAct2</definedName>
    <definedName name="faizin" localSheetId="17">[11]!Select_RefAct2</definedName>
    <definedName name="faizin" localSheetId="19">[11]!Select_RefAct2</definedName>
    <definedName name="faizin" localSheetId="18">[11]!Select_RefAct2</definedName>
    <definedName name="faizin" localSheetId="21">[11]!Select_RefAct2</definedName>
    <definedName name="faizin" localSheetId="23">[11]!Select_RefAct2</definedName>
    <definedName name="faizin" localSheetId="25">[11]!Select_RefAct2</definedName>
    <definedName name="faizin" localSheetId="27">[11]!Select_RefAct2</definedName>
    <definedName name="faizin" localSheetId="11">[11]!Select_RefAct2</definedName>
    <definedName name="faizin" localSheetId="2">[11]!Select_RefAct2</definedName>
    <definedName name="faizin" localSheetId="3">[11]!Select_RefAct2</definedName>
    <definedName name="faizin" localSheetId="13">[11]!Select_RefAct2</definedName>
    <definedName name="faizin" localSheetId="0">[11]!Select_RefAct2</definedName>
    <definedName name="faizin" localSheetId="5">[11]!Select_RefAct2</definedName>
    <definedName name="faizin">[11]!Select_RefAct2</definedName>
    <definedName name="FILE" localSheetId="9">#REF!</definedName>
    <definedName name="FILE" localSheetId="16">#REF!</definedName>
    <definedName name="FILE" localSheetId="15">#REF!</definedName>
    <definedName name="FILE" localSheetId="17">#REF!</definedName>
    <definedName name="FILE" localSheetId="19">#REF!</definedName>
    <definedName name="FILE" localSheetId="18">#REF!</definedName>
    <definedName name="FILE" localSheetId="21">#REF!</definedName>
    <definedName name="FILE" localSheetId="23">#REF!</definedName>
    <definedName name="FILE" localSheetId="25">#REF!</definedName>
    <definedName name="FILE" localSheetId="27">#REF!</definedName>
    <definedName name="FILE" localSheetId="10">#REF!</definedName>
    <definedName name="FILE">#REF!</definedName>
    <definedName name="FOBJPN" localSheetId="9">#REF!</definedName>
    <definedName name="FOBJPN" localSheetId="16">#REF!</definedName>
    <definedName name="FOBJPN" localSheetId="15">#REF!</definedName>
    <definedName name="FOBJPN" localSheetId="17">#REF!</definedName>
    <definedName name="FOBJPN" localSheetId="19">#REF!</definedName>
    <definedName name="FOBJPN" localSheetId="18">#REF!</definedName>
    <definedName name="FOBJPN" localSheetId="21">#REF!</definedName>
    <definedName name="FOBJPN" localSheetId="23">#REF!</definedName>
    <definedName name="FOBJPN" localSheetId="25">#REF!</definedName>
    <definedName name="FOBJPN" localSheetId="27">#REF!</definedName>
    <definedName name="FOBJPN" localSheetId="10">#REF!</definedName>
    <definedName name="FOBJPN">#REF!</definedName>
    <definedName name="HOSPITAL___PT_BII" localSheetId="9">#REF!</definedName>
    <definedName name="HOSPITAL___PT_BII" localSheetId="16">#REF!</definedName>
    <definedName name="HOSPITAL___PT_BII" localSheetId="15">#REF!</definedName>
    <definedName name="HOSPITAL___PT_BII" localSheetId="17">#REF!</definedName>
    <definedName name="HOSPITAL___PT_BII" localSheetId="19">#REF!</definedName>
    <definedName name="HOSPITAL___PT_BII" localSheetId="18">#REF!</definedName>
    <definedName name="HOSPITAL___PT_BII" localSheetId="21">#REF!</definedName>
    <definedName name="HOSPITAL___PT_BII" localSheetId="23">#REF!</definedName>
    <definedName name="HOSPITAL___PT_BII" localSheetId="25">#REF!</definedName>
    <definedName name="HOSPITAL___PT_BII" localSheetId="27">#REF!</definedName>
    <definedName name="HOSPITAL___PT_BII" localSheetId="10">#REF!</definedName>
    <definedName name="HOSPITAL___PT_BII">#REF!</definedName>
    <definedName name="HTML_CodePage" hidden="1">932</definedName>
    <definedName name="HTML_Control" localSheetId="9" hidden="1">{"'179下１'!$B$2:$AM$21"}</definedName>
    <definedName name="HTML_Control" localSheetId="10" hidden="1">{"'179下１'!$B$2:$AM$21"}</definedName>
    <definedName name="HTML_Control" hidden="1">{"'179下１'!$B$2:$AM$21"}</definedName>
    <definedName name="HTML_Description" hidden="1">""</definedName>
    <definedName name="HTML_Email" hidden="1">""</definedName>
    <definedName name="HTML_Header" hidden="1">"179下１"</definedName>
    <definedName name="HTML_LastUpdate" hidden="1">"02/10/23"</definedName>
    <definedName name="HTML_LineAfter" hidden="1">FALSE</definedName>
    <definedName name="HTML_LineBefore" hidden="1">TRUE</definedName>
    <definedName name="HTML_Name" hidden="1">"YAMAHA"</definedName>
    <definedName name="HTML_OBDlg2" hidden="1">TRUE</definedName>
    <definedName name="HTML_OBDlg4" hidden="1">TRUE</definedName>
    <definedName name="HTML_OS" hidden="1">0</definedName>
    <definedName name="HTML_PathFile" hidden="1">"C:\WINDOWS\ﾃﾞｽｸﾄｯﾌﾟ\スケジュール.htm"</definedName>
    <definedName name="HTML_Title" hidden="1">"ＭＳ仙台スケジュール"</definedName>
    <definedName name="IF" localSheetId="9">#REF!</definedName>
    <definedName name="IF" localSheetId="16">#REF!</definedName>
    <definedName name="IF" localSheetId="15">#REF!</definedName>
    <definedName name="IF" localSheetId="17">#REF!</definedName>
    <definedName name="IF" localSheetId="19">#REF!</definedName>
    <definedName name="IF" localSheetId="18">#REF!</definedName>
    <definedName name="IF" localSheetId="21">#REF!</definedName>
    <definedName name="IF" localSheetId="23">#REF!</definedName>
    <definedName name="IF" localSheetId="25">#REF!</definedName>
    <definedName name="IF" localSheetId="27">#REF!</definedName>
    <definedName name="IF" localSheetId="10">#REF!</definedName>
    <definedName name="IF">#REF!</definedName>
    <definedName name="INDRP" localSheetId="9">#REF!</definedName>
    <definedName name="INDRP" localSheetId="16">#REF!</definedName>
    <definedName name="INDRP" localSheetId="15">#REF!</definedName>
    <definedName name="INDRP" localSheetId="17">#REF!</definedName>
    <definedName name="INDRP" localSheetId="19">#REF!</definedName>
    <definedName name="INDRP" localSheetId="18">#REF!</definedName>
    <definedName name="INDRP" localSheetId="21">#REF!</definedName>
    <definedName name="INDRP" localSheetId="23">#REF!</definedName>
    <definedName name="INDRP" localSheetId="25">#REF!</definedName>
    <definedName name="INDRP" localSheetId="27">#REF!</definedName>
    <definedName name="INDRP" localSheetId="10">#REF!</definedName>
    <definedName name="INDRP">#REF!</definedName>
    <definedName name="jdka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jdka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jdka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Jun" localSheetId="9" hidden="1">#REF!</definedName>
    <definedName name="Jun" localSheetId="16" hidden="1">#REF!</definedName>
    <definedName name="Jun" localSheetId="15" hidden="1">#REF!</definedName>
    <definedName name="Jun" localSheetId="17" hidden="1">#REF!</definedName>
    <definedName name="Jun" localSheetId="19" hidden="1">#REF!</definedName>
    <definedName name="Jun" localSheetId="18" hidden="1">#REF!</definedName>
    <definedName name="Jun" localSheetId="21" hidden="1">#REF!</definedName>
    <definedName name="Jun" localSheetId="23" hidden="1">#REF!</definedName>
    <definedName name="Jun" localSheetId="25" hidden="1">#REF!</definedName>
    <definedName name="Jun" localSheetId="27" hidden="1">#REF!</definedName>
    <definedName name="Jun" localSheetId="10" hidden="1">#REF!</definedName>
    <definedName name="Jun" hidden="1">#REF!</definedName>
    <definedName name="KD材生産共通費率" localSheetId="9">#REF!</definedName>
    <definedName name="KD材生産共通費率" localSheetId="16">#REF!</definedName>
    <definedName name="KD材生産共通費率" localSheetId="15">#REF!</definedName>
    <definedName name="KD材生産共通費率" localSheetId="17">#REF!</definedName>
    <definedName name="KD材生産共通費率" localSheetId="19">#REF!</definedName>
    <definedName name="KD材生産共通費率" localSheetId="18">#REF!</definedName>
    <definedName name="KD材生産共通費率" localSheetId="21">#REF!</definedName>
    <definedName name="KD材生産共通費率" localSheetId="23">#REF!</definedName>
    <definedName name="KD材生産共通費率" localSheetId="25">#REF!</definedName>
    <definedName name="KD材生産共通費率" localSheetId="27">#REF!</definedName>
    <definedName name="KD材生産共通費率" localSheetId="10">#REF!</definedName>
    <definedName name="KD材生産共通費率">#REF!</definedName>
    <definedName name="KD材補助部門費率" localSheetId="9">#REF!</definedName>
    <definedName name="KD材補助部門費率" localSheetId="16">#REF!</definedName>
    <definedName name="KD材補助部門費率" localSheetId="15">#REF!</definedName>
    <definedName name="KD材補助部門費率" localSheetId="17">#REF!</definedName>
    <definedName name="KD材補助部門費率" localSheetId="19">#REF!</definedName>
    <definedName name="KD材補助部門費率" localSheetId="18">#REF!</definedName>
    <definedName name="KD材補助部門費率" localSheetId="21">#REF!</definedName>
    <definedName name="KD材補助部門費率" localSheetId="23">#REF!</definedName>
    <definedName name="KD材補助部門費率" localSheetId="25">#REF!</definedName>
    <definedName name="KD材補助部門費率" localSheetId="27">#REF!</definedName>
    <definedName name="KD材補助部門費率" localSheetId="10">#REF!</definedName>
    <definedName name="KD材補助部門費率">#REF!</definedName>
    <definedName name="kouzoku" localSheetId="9">#REF!</definedName>
    <definedName name="kouzoku" localSheetId="16">#REF!</definedName>
    <definedName name="kouzoku" localSheetId="15">#REF!</definedName>
    <definedName name="kouzoku" localSheetId="17">#REF!</definedName>
    <definedName name="kouzoku" localSheetId="19">#REF!</definedName>
    <definedName name="kouzoku" localSheetId="18">#REF!</definedName>
    <definedName name="kouzoku" localSheetId="21">#REF!</definedName>
    <definedName name="kouzoku" localSheetId="23">#REF!</definedName>
    <definedName name="kouzoku" localSheetId="25">#REF!</definedName>
    <definedName name="kouzoku" localSheetId="27">#REF!</definedName>
    <definedName name="kouzoku" localSheetId="10">#REF!</definedName>
    <definedName name="kouzoku">#REF!</definedName>
    <definedName name="kurs" localSheetId="9">#REF!</definedName>
    <definedName name="kurs" localSheetId="16">#REF!</definedName>
    <definedName name="kurs" localSheetId="15">#REF!</definedName>
    <definedName name="kurs" localSheetId="17">#REF!</definedName>
    <definedName name="kurs" localSheetId="19">#REF!</definedName>
    <definedName name="kurs" localSheetId="18">#REF!</definedName>
    <definedName name="kurs" localSheetId="21">#REF!</definedName>
    <definedName name="kurs" localSheetId="23">#REF!</definedName>
    <definedName name="kurs" localSheetId="25">#REF!</definedName>
    <definedName name="kurs" localSheetId="27">#REF!</definedName>
    <definedName name="kurs" localSheetId="10">#REF!</definedName>
    <definedName name="kurs">#REF!</definedName>
    <definedName name="Labor" localSheetId="9" hidden="1">{#N/A,#N/A,FALSE,"Aging Summary";#N/A,#N/A,FALSE,"Ratio Analysis";#N/A,#N/A,FALSE,"Test 120 Day Accts";#N/A,#N/A,FALSE,"Tickmarks"}</definedName>
    <definedName name="Labor" localSheetId="10" hidden="1">{#N/A,#N/A,FALSE,"Aging Summary";#N/A,#N/A,FALSE,"Ratio Analysis";#N/A,#N/A,FALSE,"Test 120 Day Accts";#N/A,#N/A,FALSE,"Tickmarks"}</definedName>
    <definedName name="Labor" hidden="1">{#N/A,#N/A,FALSE,"Aging Summary";#N/A,#N/A,FALSE,"Ratio Analysis";#N/A,#N/A,FALSE,"Test 120 Day Accts";#N/A,#N/A,FALSE,"Tickmarks"}</definedName>
    <definedName name="LCﾒｰﾙﾃﾞｰ金利率" localSheetId="9">#REF!</definedName>
    <definedName name="LCﾒｰﾙﾃﾞｰ金利率" localSheetId="16">#REF!</definedName>
    <definedName name="LCﾒｰﾙﾃﾞｰ金利率" localSheetId="15">#REF!</definedName>
    <definedName name="LCﾒｰﾙﾃﾞｰ金利率" localSheetId="17">#REF!</definedName>
    <definedName name="LCﾒｰﾙﾃﾞｰ金利率" localSheetId="19">#REF!</definedName>
    <definedName name="LCﾒｰﾙﾃﾞｰ金利率" localSheetId="18">#REF!</definedName>
    <definedName name="LCﾒｰﾙﾃﾞｰ金利率" localSheetId="21">#REF!</definedName>
    <definedName name="LCﾒｰﾙﾃﾞｰ金利率" localSheetId="23">#REF!</definedName>
    <definedName name="LCﾒｰﾙﾃﾞｰ金利率" localSheetId="25">#REF!</definedName>
    <definedName name="LCﾒｰﾙﾃﾞｰ金利率" localSheetId="27">#REF!</definedName>
    <definedName name="LCﾒｰﾙﾃﾞｰ金利率" localSheetId="10">#REF!</definedName>
    <definedName name="LCﾒｰﾙﾃﾞｰ金利率">#REF!</definedName>
    <definedName name="LICASEAN" localSheetId="9">#REF!</definedName>
    <definedName name="LICASEAN" localSheetId="16">#REF!</definedName>
    <definedName name="LICASEAN" localSheetId="15">#REF!</definedName>
    <definedName name="LICASEAN" localSheetId="17">#REF!</definedName>
    <definedName name="LICASEAN" localSheetId="19">#REF!</definedName>
    <definedName name="LICASEAN" localSheetId="18">#REF!</definedName>
    <definedName name="LICASEAN" localSheetId="21">#REF!</definedName>
    <definedName name="LICASEAN" localSheetId="23">#REF!</definedName>
    <definedName name="LICASEAN" localSheetId="25">#REF!</definedName>
    <definedName name="LICASEAN" localSheetId="27">#REF!</definedName>
    <definedName name="LICASEAN" localSheetId="10">#REF!</definedName>
    <definedName name="LICASEAN">#REF!</definedName>
    <definedName name="LICJPN" localSheetId="9">#REF!</definedName>
    <definedName name="LICJPN" localSheetId="16">#REF!</definedName>
    <definedName name="LICJPN" localSheetId="15">#REF!</definedName>
    <definedName name="LICJPN" localSheetId="17">#REF!</definedName>
    <definedName name="LICJPN" localSheetId="19">#REF!</definedName>
    <definedName name="LICJPN" localSheetId="18">#REF!</definedName>
    <definedName name="LICJPN" localSheetId="21">#REF!</definedName>
    <definedName name="LICJPN" localSheetId="23">#REF!</definedName>
    <definedName name="LICJPN" localSheetId="25">#REF!</definedName>
    <definedName name="LICJPN" localSheetId="27">#REF!</definedName>
    <definedName name="LICJPN" localSheetId="10">#REF!</definedName>
    <definedName name="LICJPN">#REF!</definedName>
    <definedName name="list.company">'[12]Company Code'!$B$2:$F$101</definedName>
    <definedName name="list.constant">'[12]Internal Account Code'!$G$4:$H$5</definedName>
    <definedName name="list.input_month">[12]month!$B$4:$D$7</definedName>
    <definedName name="list.region">'[13]Region Code'!$A$2:$B$5</definedName>
    <definedName name="list.sales_category">'[13]Product Group Code'!$B$2:$F$40</definedName>
    <definedName name="LOSS" localSheetId="9">[2]A!#REF!</definedName>
    <definedName name="LOSS" localSheetId="16">[2]A!#REF!</definedName>
    <definedName name="LOSS" localSheetId="15">[2]A!#REF!</definedName>
    <definedName name="LOSS" localSheetId="17">[2]A!#REF!</definedName>
    <definedName name="LOSS" localSheetId="19">[2]A!#REF!</definedName>
    <definedName name="LOSS" localSheetId="18">[2]A!#REF!</definedName>
    <definedName name="LOSS" localSheetId="21">[2]A!#REF!</definedName>
    <definedName name="LOSS" localSheetId="23">[2]A!#REF!</definedName>
    <definedName name="LOSS" localSheetId="25">[2]A!#REF!</definedName>
    <definedName name="LOSS" localSheetId="27">[2]A!#REF!</definedName>
    <definedName name="LOSS" localSheetId="10">[2]A!#REF!</definedName>
    <definedName name="LOSS">[2]A!#REF!</definedName>
    <definedName name="Machine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Machine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Machine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mar" localSheetId="9" hidden="1">{#N/A,#N/A,FALSE,"Act.Fcst Costs"}</definedName>
    <definedName name="mar" localSheetId="10" hidden="1">{#N/A,#N/A,FALSE,"Act.Fcst Costs"}</definedName>
    <definedName name="mar" hidden="1">{#N/A,#N/A,FALSE,"Act.Fcst Costs"}</definedName>
    <definedName name="Month_Default" localSheetId="9">#REF!</definedName>
    <definedName name="Month_Default" localSheetId="16">#REF!</definedName>
    <definedName name="Month_Default" localSheetId="15">#REF!</definedName>
    <definedName name="Month_Default" localSheetId="17">#REF!</definedName>
    <definedName name="Month_Default" localSheetId="19">#REF!</definedName>
    <definedName name="Month_Default" localSheetId="18">#REF!</definedName>
    <definedName name="Month_Default" localSheetId="21">#REF!</definedName>
    <definedName name="Month_Default" localSheetId="23">#REF!</definedName>
    <definedName name="Month_Default" localSheetId="25">#REF!</definedName>
    <definedName name="Month_Default" localSheetId="27">#REF!</definedName>
    <definedName name="Month_Default" localSheetId="10">#REF!</definedName>
    <definedName name="Month_Default">#REF!</definedName>
    <definedName name="Monthly_Change" localSheetId="9">#REF!</definedName>
    <definedName name="Monthly_Change" localSheetId="16">#REF!</definedName>
    <definedName name="Monthly_Change" localSheetId="15">#REF!</definedName>
    <definedName name="Monthly_Change" localSheetId="17">#REF!</definedName>
    <definedName name="Monthly_Change" localSheetId="19">#REF!</definedName>
    <definedName name="Monthly_Change" localSheetId="18">#REF!</definedName>
    <definedName name="Monthly_Change" localSheetId="21">#REF!</definedName>
    <definedName name="Monthly_Change" localSheetId="23">#REF!</definedName>
    <definedName name="Monthly_Change" localSheetId="25">#REF!</definedName>
    <definedName name="Monthly_Change" localSheetId="27">#REF!</definedName>
    <definedName name="Monthly_Change" localSheetId="10">#REF!</definedName>
    <definedName name="Monthly_Change">#REF!</definedName>
    <definedName name="Mth_Default" localSheetId="9">[14]SUMMARY!#REF!</definedName>
    <definedName name="Mth_Default" localSheetId="16">[14]SUMMARY!#REF!</definedName>
    <definedName name="Mth_Default" localSheetId="15">[14]SUMMARY!#REF!</definedName>
    <definedName name="Mth_Default" localSheetId="17">[14]SUMMARY!#REF!</definedName>
    <definedName name="Mth_Default" localSheetId="19">[14]SUMMARY!#REF!</definedName>
    <definedName name="Mth_Default" localSheetId="18">[14]SUMMARY!#REF!</definedName>
    <definedName name="Mth_Default" localSheetId="21">[14]SUMMARY!#REF!</definedName>
    <definedName name="Mth_Default" localSheetId="23">[14]SUMMARY!#REF!</definedName>
    <definedName name="Mth_Default" localSheetId="25">[14]SUMMARY!#REF!</definedName>
    <definedName name="Mth_Default" localSheetId="27">[14]SUMMARY!#REF!</definedName>
    <definedName name="Mth_Default" localSheetId="10">[14]SUMMARY!#REF!</definedName>
    <definedName name="Mth_Default">[14]SUMMARY!#REF!</definedName>
    <definedName name="name">[15]GeneralInfo!$I$5</definedName>
    <definedName name="novita" localSheetId="9">#REF!</definedName>
    <definedName name="novita" localSheetId="16">#REF!</definedName>
    <definedName name="novita" localSheetId="15">#REF!</definedName>
    <definedName name="novita" localSheetId="17">#REF!</definedName>
    <definedName name="novita" localSheetId="19">#REF!</definedName>
    <definedName name="novita" localSheetId="18">#REF!</definedName>
    <definedName name="novita" localSheetId="21">#REF!</definedName>
    <definedName name="novita" localSheetId="23">#REF!</definedName>
    <definedName name="novita" localSheetId="25">#REF!</definedName>
    <definedName name="novita" localSheetId="27">#REF!</definedName>
    <definedName name="novita" localSheetId="10">#REF!</definedName>
    <definedName name="novita">#REF!</definedName>
    <definedName name="nurhakim" localSheetId="9">#REF!</definedName>
    <definedName name="nurhakim" localSheetId="16">#REF!</definedName>
    <definedName name="nurhakim" localSheetId="15">#REF!</definedName>
    <definedName name="nurhakim" localSheetId="17">#REF!</definedName>
    <definedName name="nurhakim" localSheetId="19">#REF!</definedName>
    <definedName name="nurhakim" localSheetId="18">#REF!</definedName>
    <definedName name="nurhakim" localSheetId="21">#REF!</definedName>
    <definedName name="nurhakim" localSheetId="23">#REF!</definedName>
    <definedName name="nurhakim" localSheetId="25">#REF!</definedName>
    <definedName name="nurhakim" localSheetId="27">#REF!</definedName>
    <definedName name="nurhakim" localSheetId="10">#REF!</definedName>
    <definedName name="nurhakim">#REF!</definedName>
    <definedName name="OUTPUT" localSheetId="9">#REF!</definedName>
    <definedName name="OUTPUT" localSheetId="16">#REF!</definedName>
    <definedName name="OUTPUT" localSheetId="15">#REF!</definedName>
    <definedName name="OUTPUT" localSheetId="17">#REF!</definedName>
    <definedName name="OUTPUT" localSheetId="19">#REF!</definedName>
    <definedName name="OUTPUT" localSheetId="18">#REF!</definedName>
    <definedName name="OUTPUT" localSheetId="21">#REF!</definedName>
    <definedName name="OUTPUT" localSheetId="23">#REF!</definedName>
    <definedName name="OUTPUT" localSheetId="25">#REF!</definedName>
    <definedName name="OUTPUT" localSheetId="27">#REF!</definedName>
    <definedName name="OUTPUT" localSheetId="10">#REF!</definedName>
    <definedName name="OUTPUT">#REF!</definedName>
    <definedName name="PART" localSheetId="9">[2]A!#REF!</definedName>
    <definedName name="PART" localSheetId="16">[2]A!#REF!</definedName>
    <definedName name="PART" localSheetId="15">[2]A!#REF!</definedName>
    <definedName name="PART" localSheetId="17">[2]A!#REF!</definedName>
    <definedName name="PART" localSheetId="19">[2]A!#REF!</definedName>
    <definedName name="PART" localSheetId="18">[2]A!#REF!</definedName>
    <definedName name="PART" localSheetId="21">[2]A!#REF!</definedName>
    <definedName name="PART" localSheetId="23">[2]A!#REF!</definedName>
    <definedName name="PART" localSheetId="25">[2]A!#REF!</definedName>
    <definedName name="PART" localSheetId="27">[2]A!#REF!</definedName>
    <definedName name="PART" localSheetId="10">[2]A!#REF!</definedName>
    <definedName name="PART">[2]A!#REF!</definedName>
    <definedName name="PLAN92" localSheetId="9">#REF!</definedName>
    <definedName name="PLAN92" localSheetId="16">#REF!</definedName>
    <definedName name="PLAN92" localSheetId="15">#REF!</definedName>
    <definedName name="PLAN92" localSheetId="17">#REF!</definedName>
    <definedName name="PLAN92" localSheetId="19">#REF!</definedName>
    <definedName name="PLAN92" localSheetId="18">#REF!</definedName>
    <definedName name="PLAN92" localSheetId="21">#REF!</definedName>
    <definedName name="PLAN92" localSheetId="23">#REF!</definedName>
    <definedName name="PLAN92" localSheetId="25">#REF!</definedName>
    <definedName name="PLAN92" localSheetId="27">#REF!</definedName>
    <definedName name="PLAN92" localSheetId="10">#REF!</definedName>
    <definedName name="PLAN92">#REF!</definedName>
    <definedName name="PLAN92VA" localSheetId="9">#REF!</definedName>
    <definedName name="PLAN92VA" localSheetId="16">#REF!</definedName>
    <definedName name="PLAN92VA" localSheetId="15">#REF!</definedName>
    <definedName name="PLAN92VA" localSheetId="17">#REF!</definedName>
    <definedName name="PLAN92VA" localSheetId="19">#REF!</definedName>
    <definedName name="PLAN92VA" localSheetId="18">#REF!</definedName>
    <definedName name="PLAN92VA" localSheetId="21">#REF!</definedName>
    <definedName name="PLAN92VA" localSheetId="23">#REF!</definedName>
    <definedName name="PLAN92VA" localSheetId="25">#REF!</definedName>
    <definedName name="PLAN92VA" localSheetId="27">#REF!</definedName>
    <definedName name="PLAN92VA" localSheetId="10">#REF!</definedName>
    <definedName name="PLAN92VA">#REF!</definedName>
    <definedName name="_xlnm.Print_Area" localSheetId="7">'06062022'!$A$1:$X$105</definedName>
    <definedName name="_xlnm.Print_Area" localSheetId="9">'14062022'!$A$1:$X$68</definedName>
    <definedName name="_xlnm.Print_Area" localSheetId="16">'20072022 '!$A$1:$X$42</definedName>
    <definedName name="_xlnm.Print_Area" localSheetId="15">'20072022 Purchase'!$A$1:$X$43</definedName>
    <definedName name="_xlnm.Print_Area" localSheetId="17">'20220726'!$A$1:$X$47</definedName>
    <definedName name="_xlnm.Print_Area" localSheetId="19">'202208012'!$A$1:$X$52</definedName>
    <definedName name="_xlnm.Print_Area" localSheetId="18">'20220803'!$A$1:$X$45</definedName>
    <definedName name="_xlnm.Print_Area" localSheetId="21">'20220819'!$A$1:$X$46</definedName>
    <definedName name="_xlnm.Print_Area" localSheetId="23">'20220901'!$A$1:$X$46</definedName>
    <definedName name="_xlnm.Print_Area" localSheetId="25">'20220906'!$A$1:$X$59</definedName>
    <definedName name="_xlnm.Print_Area" localSheetId="27">'20220915'!$A$1:$X$48</definedName>
    <definedName name="_xlnm.Print_Area" localSheetId="11">'22062022'!$A$1:$X$55</definedName>
    <definedName name="_xlnm.Print_Area" localSheetId="2">'27052022(1)'!$A$1:$X$66</definedName>
    <definedName name="_xlnm.Print_Area" localSheetId="3">'27052022(2)'!$A$1:$X$108</definedName>
    <definedName name="_xlnm.Print_Area" localSheetId="13">'27062022'!$A$1:$X$43</definedName>
    <definedName name="_xlnm.Print_Area" localSheetId="0">'28042022'!$A$1:$X$66</definedName>
    <definedName name="_xlnm.Print_Area" localSheetId="5">'30052022'!$A$1:$X$88</definedName>
    <definedName name="_xlnm.Print_Area" localSheetId="10" hidden="1">#REF!</definedName>
    <definedName name="_xlnm.Print_Area" hidden="1">#REF!</definedName>
    <definedName name="PRINT_AREA_MI" localSheetId="9">#REF!</definedName>
    <definedName name="PRINT_AREA_MI" localSheetId="16">#REF!</definedName>
    <definedName name="PRINT_AREA_MI" localSheetId="15">#REF!</definedName>
    <definedName name="PRINT_AREA_MI" localSheetId="17">#REF!</definedName>
    <definedName name="PRINT_AREA_MI" localSheetId="19">#REF!</definedName>
    <definedName name="PRINT_AREA_MI" localSheetId="18">#REF!</definedName>
    <definedName name="PRINT_AREA_MI" localSheetId="21">#REF!</definedName>
    <definedName name="PRINT_AREA_MI" localSheetId="23">#REF!</definedName>
    <definedName name="PRINT_AREA_MI" localSheetId="25">#REF!</definedName>
    <definedName name="PRINT_AREA_MI" localSheetId="27">#REF!</definedName>
    <definedName name="PRINT_AREA_MI" localSheetId="10">#REF!</definedName>
    <definedName name="PRINT_AREA_MI">#REF!</definedName>
    <definedName name="_xlnm.Print_Titles" localSheetId="7">'06062022'!$1:$17</definedName>
    <definedName name="_xlnm.Print_Titles" localSheetId="9">'14062022'!$1:$17</definedName>
    <definedName name="_xlnm.Print_Titles" localSheetId="16">'20072022 '!$1:$17</definedName>
    <definedName name="_xlnm.Print_Titles" localSheetId="15">'20072022 Purchase'!$1:$17</definedName>
    <definedName name="_xlnm.Print_Titles" localSheetId="17">'20220726'!$1:$17</definedName>
    <definedName name="_xlnm.Print_Titles" localSheetId="19">'202208012'!$1:$17</definedName>
    <definedName name="_xlnm.Print_Titles" localSheetId="18">'20220803'!$1:$17</definedName>
    <definedName name="_xlnm.Print_Titles" localSheetId="21">'20220819'!$1:$17</definedName>
    <definedName name="_xlnm.Print_Titles" localSheetId="23">'20220901'!$1:$17</definedName>
    <definedName name="_xlnm.Print_Titles" localSheetId="25">'20220906'!$1:$17</definedName>
    <definedName name="_xlnm.Print_Titles" localSheetId="27">'20220915'!$1:$17</definedName>
    <definedName name="_xlnm.Print_Titles" localSheetId="11">'22062022'!$1:$17</definedName>
    <definedName name="_xlnm.Print_Titles" localSheetId="2">'27052022(1)'!$1:$17</definedName>
    <definedName name="_xlnm.Print_Titles" localSheetId="3">'27052022(2)'!$1:$17</definedName>
    <definedName name="_xlnm.Print_Titles" localSheetId="13">'27062022'!$1:$17</definedName>
    <definedName name="_xlnm.Print_Titles" localSheetId="0">'28042022'!$1:$17</definedName>
    <definedName name="_xlnm.Print_Titles" localSheetId="5">'30052022'!$1:$17</definedName>
    <definedName name="_xlnm.Print_Titles" localSheetId="10" hidden="1">#REF!</definedName>
    <definedName name="_xlnm.Print_Titles" hidden="1">#REF!</definedName>
    <definedName name="PRINT_TITLES_MI" localSheetId="9">#REF!</definedName>
    <definedName name="PRINT_TITLES_MI" localSheetId="16">#REF!</definedName>
    <definedName name="PRINT_TITLES_MI" localSheetId="15">#REF!</definedName>
    <definedName name="PRINT_TITLES_MI" localSheetId="17">#REF!</definedName>
    <definedName name="PRINT_TITLES_MI" localSheetId="19">#REF!</definedName>
    <definedName name="PRINT_TITLES_MI" localSheetId="18">#REF!</definedName>
    <definedName name="PRINT_TITLES_MI" localSheetId="21">#REF!</definedName>
    <definedName name="PRINT_TITLES_MI" localSheetId="23">#REF!</definedName>
    <definedName name="PRINT_TITLES_MI" localSheetId="25">#REF!</definedName>
    <definedName name="PRINT_TITLES_MI" localSheetId="27">#REF!</definedName>
    <definedName name="PRINT_TITLES_MI" localSheetId="10">#REF!</definedName>
    <definedName name="PRINT_TITLES_MI">#REF!</definedName>
    <definedName name="PRV3UNIT" localSheetId="9">#REF!</definedName>
    <definedName name="PRV3UNIT" localSheetId="16">#REF!</definedName>
    <definedName name="PRV3UNIT" localSheetId="15">#REF!</definedName>
    <definedName name="PRV3UNIT" localSheetId="17">#REF!</definedName>
    <definedName name="PRV3UNIT" localSheetId="19">#REF!</definedName>
    <definedName name="PRV3UNIT" localSheetId="18">#REF!</definedName>
    <definedName name="PRV3UNIT" localSheetId="21">#REF!</definedName>
    <definedName name="PRV3UNIT" localSheetId="23">#REF!</definedName>
    <definedName name="PRV3UNIT" localSheetId="25">#REF!</definedName>
    <definedName name="PRV3UNIT" localSheetId="27">#REF!</definedName>
    <definedName name="PRV3UNIT" localSheetId="10">#REF!</definedName>
    <definedName name="PRV3UNIT">#REF!</definedName>
    <definedName name="PRV4UNIT" localSheetId="9">#REF!</definedName>
    <definedName name="PRV4UNIT" localSheetId="16">#REF!</definedName>
    <definedName name="PRV4UNIT" localSheetId="15">#REF!</definedName>
    <definedName name="PRV4UNIT" localSheetId="17">#REF!</definedName>
    <definedName name="PRV4UNIT" localSheetId="19">#REF!</definedName>
    <definedName name="PRV4UNIT" localSheetId="18">#REF!</definedName>
    <definedName name="PRV4UNIT" localSheetId="21">#REF!</definedName>
    <definedName name="PRV4UNIT" localSheetId="23">#REF!</definedName>
    <definedName name="PRV4UNIT" localSheetId="25">#REF!</definedName>
    <definedName name="PRV4UNIT" localSheetId="27">#REF!</definedName>
    <definedName name="PRV4UNIT" localSheetId="10">#REF!</definedName>
    <definedName name="PRV4UNIT">#REF!</definedName>
    <definedName name="Q4A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Q4A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Q4A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RAT" localSheetId="9">[16]Trial!#REF!</definedName>
    <definedName name="RAT" localSheetId="16">[16]Trial!#REF!</definedName>
    <definedName name="RAT" localSheetId="15">[16]Trial!#REF!</definedName>
    <definedName name="RAT" localSheetId="17">[16]Trial!#REF!</definedName>
    <definedName name="RAT" localSheetId="19">[16]Trial!#REF!</definedName>
    <definedName name="RAT" localSheetId="18">[16]Trial!#REF!</definedName>
    <definedName name="RAT" localSheetId="21">[16]Trial!#REF!</definedName>
    <definedName name="RAT" localSheetId="23">[16]Trial!#REF!</definedName>
    <definedName name="RAT" localSheetId="25">[16]Trial!#REF!</definedName>
    <definedName name="RAT" localSheetId="27">[16]Trial!#REF!</definedName>
    <definedName name="RAT" localSheetId="10">[16]Trial!#REF!</definedName>
    <definedName name="RAT">[16]Trial!#REF!</definedName>
    <definedName name="Rx_ETHICAL__PT_BII" localSheetId="9">#REF!</definedName>
    <definedName name="Rx_ETHICAL__PT_BII" localSheetId="16">#REF!</definedName>
    <definedName name="Rx_ETHICAL__PT_BII" localSheetId="15">#REF!</definedName>
    <definedName name="Rx_ETHICAL__PT_BII" localSheetId="17">#REF!</definedName>
    <definedName name="Rx_ETHICAL__PT_BII" localSheetId="19">#REF!</definedName>
    <definedName name="Rx_ETHICAL__PT_BII" localSheetId="18">#REF!</definedName>
    <definedName name="Rx_ETHICAL__PT_BII" localSheetId="21">#REF!</definedName>
    <definedName name="Rx_ETHICAL__PT_BII" localSheetId="23">#REF!</definedName>
    <definedName name="Rx_ETHICAL__PT_BII" localSheetId="25">#REF!</definedName>
    <definedName name="Rx_ETHICAL__PT_BII" localSheetId="27">#REF!</definedName>
    <definedName name="Rx_ETHICAL__PT_BII" localSheetId="10">#REF!</definedName>
    <definedName name="Rx_ETHICAL__PT_BII">#REF!</definedName>
    <definedName name="Rx_HOSPITAL___PT_BII" localSheetId="9">#REF!</definedName>
    <definedName name="Rx_HOSPITAL___PT_BII" localSheetId="16">#REF!</definedName>
    <definedName name="Rx_HOSPITAL___PT_BII" localSheetId="15">#REF!</definedName>
    <definedName name="Rx_HOSPITAL___PT_BII" localSheetId="17">#REF!</definedName>
    <definedName name="Rx_HOSPITAL___PT_BII" localSheetId="19">#REF!</definedName>
    <definedName name="Rx_HOSPITAL___PT_BII" localSheetId="18">#REF!</definedName>
    <definedName name="Rx_HOSPITAL___PT_BII" localSheetId="21">#REF!</definedName>
    <definedName name="Rx_HOSPITAL___PT_BII" localSheetId="23">#REF!</definedName>
    <definedName name="Rx_HOSPITAL___PT_BII" localSheetId="25">#REF!</definedName>
    <definedName name="Rx_HOSPITAL___PT_BII" localSheetId="27">#REF!</definedName>
    <definedName name="Rx_HOSPITAL___PT_BII" localSheetId="10">#REF!</definedName>
    <definedName name="Rx_HOSPITAL___PT_BII">#REF!</definedName>
    <definedName name="sa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sa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sa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SAPBEXdnldView" hidden="1">"XLS_00O2TGD1544LM0EIIPJXEA02K"</definedName>
    <definedName name="SAPBEXrevision" hidden="1">5</definedName>
    <definedName name="SAPBEXsysID" hidden="1">"P77"</definedName>
    <definedName name="SAPBEXwbID" hidden="1">"9WCQ0PEDC6BYARPHUUJOS37NA"</definedName>
    <definedName name="sasdasddad" localSheetId="9" hidden="1">{#N/A,#N/A,FALSE,"Aging Summary";#N/A,#N/A,FALSE,"Ratio Analysis";#N/A,#N/A,FALSE,"Test 120 Day Accts";#N/A,#N/A,FALSE,"Tickmarks"}</definedName>
    <definedName name="sasdasddad" localSheetId="10" hidden="1">{#N/A,#N/A,FALSE,"Aging Summary";#N/A,#N/A,FALSE,"Ratio Analysis";#N/A,#N/A,FALSE,"Test 120 Day Accts";#N/A,#N/A,FALSE,"Tickmarks"}</definedName>
    <definedName name="sasdasddad" hidden="1">{#N/A,#N/A,FALSE,"Aging Summary";#N/A,#N/A,FALSE,"Ratio Analysis";#N/A,#N/A,FALSE,"Test 120 Day Accts";#N/A,#N/A,FALSE,"Tickmarks"}</definedName>
    <definedName name="saving" localSheetId="9" hidden="1">{#N/A,#N/A,FALSE,"Aging Summary";#N/A,#N/A,FALSE,"Ratio Analysis";#N/A,#N/A,FALSE,"Test 120 Day Accts";#N/A,#N/A,FALSE,"Tickmarks"}</definedName>
    <definedName name="saving" localSheetId="10" hidden="1">{#N/A,#N/A,FALSE,"Aging Summary";#N/A,#N/A,FALSE,"Ratio Analysis";#N/A,#N/A,FALSE,"Test 120 Day Accts";#N/A,#N/A,FALSE,"Tickmarks"}</definedName>
    <definedName name="saving" hidden="1">{#N/A,#N/A,FALSE,"Aging Summary";#N/A,#N/A,FALSE,"Ratio Analysis";#N/A,#N/A,FALSE,"Test 120 Day Accts";#N/A,#N/A,FALSE,"Tickmarks"}</definedName>
    <definedName name="sdfds" localSheetId="9" hidden="1">#REF!</definedName>
    <definedName name="sdfds" localSheetId="16" hidden="1">#REF!</definedName>
    <definedName name="sdfds" localSheetId="15" hidden="1">#REF!</definedName>
    <definedName name="sdfds" localSheetId="17" hidden="1">#REF!</definedName>
    <definedName name="sdfds" localSheetId="19" hidden="1">#REF!</definedName>
    <definedName name="sdfds" localSheetId="18" hidden="1">#REF!</definedName>
    <definedName name="sdfds" localSheetId="21" hidden="1">#REF!</definedName>
    <definedName name="sdfds" localSheetId="23" hidden="1">#REF!</definedName>
    <definedName name="sdfds" localSheetId="25" hidden="1">#REF!</definedName>
    <definedName name="sdfds" localSheetId="27" hidden="1">#REF!</definedName>
    <definedName name="sdfds" localSheetId="10" hidden="1">#REF!</definedName>
    <definedName name="sdfds" hidden="1">#REF!</definedName>
    <definedName name="SE" localSheetId="9">#REF!</definedName>
    <definedName name="SE" localSheetId="16">#REF!</definedName>
    <definedName name="SE" localSheetId="15">#REF!</definedName>
    <definedName name="SE" localSheetId="17">#REF!</definedName>
    <definedName name="SE" localSheetId="19">#REF!</definedName>
    <definedName name="SE" localSheetId="18">#REF!</definedName>
    <definedName name="SE" localSheetId="21">#REF!</definedName>
    <definedName name="SE" localSheetId="23">#REF!</definedName>
    <definedName name="SE" localSheetId="25">#REF!</definedName>
    <definedName name="SE" localSheetId="27">#REF!</definedName>
    <definedName name="SE" localSheetId="10">#REF!</definedName>
    <definedName name="SE">#REF!</definedName>
    <definedName name="Select_ACat1" localSheetId="7">[11]!Select_ACat1</definedName>
    <definedName name="Select_ACat1" localSheetId="9">[11]!Select_ACat1</definedName>
    <definedName name="Select_ACat1" localSheetId="16">[11]!Select_ACat1</definedName>
    <definedName name="Select_ACat1" localSheetId="15">[11]!Select_ACat1</definedName>
    <definedName name="Select_ACat1" localSheetId="17">[11]!Select_ACat1</definedName>
    <definedName name="Select_ACat1" localSheetId="19">[11]!Select_ACat1</definedName>
    <definedName name="Select_ACat1" localSheetId="18">[11]!Select_ACat1</definedName>
    <definedName name="Select_ACat1" localSheetId="21">[11]!Select_ACat1</definedName>
    <definedName name="Select_ACat1" localSheetId="23">[11]!Select_ACat1</definedName>
    <definedName name="Select_ACat1" localSheetId="25">[11]!Select_ACat1</definedName>
    <definedName name="Select_ACat1" localSheetId="27">[11]!Select_ACat1</definedName>
    <definedName name="Select_ACat1" localSheetId="11">[11]!Select_ACat1</definedName>
    <definedName name="Select_ACat1" localSheetId="2">[11]!Select_ACat1</definedName>
    <definedName name="Select_ACat1" localSheetId="3">[11]!Select_ACat1</definedName>
    <definedName name="Select_ACat1" localSheetId="13">[11]!Select_ACat1</definedName>
    <definedName name="Select_ACat1" localSheetId="0">[11]!Select_ACat1</definedName>
    <definedName name="Select_ACat1" localSheetId="5">[11]!Select_ACat1</definedName>
    <definedName name="Select_ACat1">[11]!Select_ACat1</definedName>
    <definedName name="Select_ACat2" localSheetId="7">[11]!Select_ACat2</definedName>
    <definedName name="Select_ACat2" localSheetId="9">[11]!Select_ACat2</definedName>
    <definedName name="Select_ACat2" localSheetId="16">[11]!Select_ACat2</definedName>
    <definedName name="Select_ACat2" localSheetId="15">[11]!Select_ACat2</definedName>
    <definedName name="Select_ACat2" localSheetId="17">[11]!Select_ACat2</definedName>
    <definedName name="Select_ACat2" localSheetId="19">[11]!Select_ACat2</definedName>
    <definedName name="Select_ACat2" localSheetId="18">[11]!Select_ACat2</definedName>
    <definedName name="Select_ACat2" localSheetId="21">[11]!Select_ACat2</definedName>
    <definedName name="Select_ACat2" localSheetId="23">[11]!Select_ACat2</definedName>
    <definedName name="Select_ACat2" localSheetId="25">[11]!Select_ACat2</definedName>
    <definedName name="Select_ACat2" localSheetId="27">[11]!Select_ACat2</definedName>
    <definedName name="Select_ACat2" localSheetId="11">[11]!Select_ACat2</definedName>
    <definedName name="Select_ACat2" localSheetId="2">[11]!Select_ACat2</definedName>
    <definedName name="Select_ACat2" localSheetId="3">[11]!Select_ACat2</definedName>
    <definedName name="Select_ACat2" localSheetId="13">[11]!Select_ACat2</definedName>
    <definedName name="Select_ACat2" localSheetId="0">[11]!Select_ACat2</definedName>
    <definedName name="Select_ACat2" localSheetId="5">[11]!Select_ACat2</definedName>
    <definedName name="Select_ACat2">[11]!Select_ACat2</definedName>
    <definedName name="Select_ACat3" localSheetId="7">[11]!Select_ACat3</definedName>
    <definedName name="Select_ACat3" localSheetId="9">[11]!Select_ACat3</definedName>
    <definedName name="Select_ACat3" localSheetId="16">[11]!Select_ACat3</definedName>
    <definedName name="Select_ACat3" localSheetId="15">[11]!Select_ACat3</definedName>
    <definedName name="Select_ACat3" localSheetId="17">[11]!Select_ACat3</definedName>
    <definedName name="Select_ACat3" localSheetId="19">[11]!Select_ACat3</definedName>
    <definedName name="Select_ACat3" localSheetId="18">[11]!Select_ACat3</definedName>
    <definedName name="Select_ACat3" localSheetId="21">[11]!Select_ACat3</definedName>
    <definedName name="Select_ACat3" localSheetId="23">[11]!Select_ACat3</definedName>
    <definedName name="Select_ACat3" localSheetId="25">[11]!Select_ACat3</definedName>
    <definedName name="Select_ACat3" localSheetId="27">[11]!Select_ACat3</definedName>
    <definedName name="Select_ACat3" localSheetId="11">[11]!Select_ACat3</definedName>
    <definedName name="Select_ACat3" localSheetId="2">[11]!Select_ACat3</definedName>
    <definedName name="Select_ACat3" localSheetId="3">[11]!Select_ACat3</definedName>
    <definedName name="Select_ACat3" localSheetId="13">[11]!Select_ACat3</definedName>
    <definedName name="Select_ACat3" localSheetId="0">[11]!Select_ACat3</definedName>
    <definedName name="Select_ACat3" localSheetId="5">[11]!Select_ACat3</definedName>
    <definedName name="Select_ACat3">[11]!Select_ACat3</definedName>
    <definedName name="Select_Cat1" localSheetId="7">[17]!Select_Cat1</definedName>
    <definedName name="Select_Cat1" localSheetId="9">[17]!Select_Cat1</definedName>
    <definedName name="Select_Cat1" localSheetId="16">[17]!Select_Cat1</definedName>
    <definedName name="Select_Cat1" localSheetId="15">[17]!Select_Cat1</definedName>
    <definedName name="Select_Cat1" localSheetId="17">[17]!Select_Cat1</definedName>
    <definedName name="Select_Cat1" localSheetId="19">[17]!Select_Cat1</definedName>
    <definedName name="Select_Cat1" localSheetId="18">[17]!Select_Cat1</definedName>
    <definedName name="Select_Cat1" localSheetId="21">[17]!Select_Cat1</definedName>
    <definedName name="Select_Cat1" localSheetId="23">[17]!Select_Cat1</definedName>
    <definedName name="Select_Cat1" localSheetId="25">[17]!Select_Cat1</definedName>
    <definedName name="Select_Cat1" localSheetId="27">[17]!Select_Cat1</definedName>
    <definedName name="Select_Cat1" localSheetId="11">[17]!Select_Cat1</definedName>
    <definedName name="Select_Cat1" localSheetId="2">[17]!Select_Cat1</definedName>
    <definedName name="Select_Cat1" localSheetId="3">[17]!Select_Cat1</definedName>
    <definedName name="Select_Cat1" localSheetId="13">[17]!Select_Cat1</definedName>
    <definedName name="Select_Cat1" localSheetId="0">[17]!Select_Cat1</definedName>
    <definedName name="Select_Cat1" localSheetId="5">[17]!Select_Cat1</definedName>
    <definedName name="Select_Cat1">[17]!Select_Cat1</definedName>
    <definedName name="Select_Cat2" localSheetId="7">[17]!Select_Cat2</definedName>
    <definedName name="Select_Cat2" localSheetId="9">[17]!Select_Cat2</definedName>
    <definedName name="Select_Cat2" localSheetId="16">[17]!Select_Cat2</definedName>
    <definedName name="Select_Cat2" localSheetId="15">[17]!Select_Cat2</definedName>
    <definedName name="Select_Cat2" localSheetId="17">[17]!Select_Cat2</definedName>
    <definedName name="Select_Cat2" localSheetId="19">[17]!Select_Cat2</definedName>
    <definedName name="Select_Cat2" localSheetId="18">[17]!Select_Cat2</definedName>
    <definedName name="Select_Cat2" localSheetId="21">[17]!Select_Cat2</definedName>
    <definedName name="Select_Cat2" localSheetId="23">[17]!Select_Cat2</definedName>
    <definedName name="Select_Cat2" localSheetId="25">[17]!Select_Cat2</definedName>
    <definedName name="Select_Cat2" localSheetId="27">[17]!Select_Cat2</definedName>
    <definedName name="Select_Cat2" localSheetId="11">[17]!Select_Cat2</definedName>
    <definedName name="Select_Cat2" localSheetId="2">[17]!Select_Cat2</definedName>
    <definedName name="Select_Cat2" localSheetId="3">[17]!Select_Cat2</definedName>
    <definedName name="Select_Cat2" localSheetId="13">[17]!Select_Cat2</definedName>
    <definedName name="Select_Cat2" localSheetId="0">[17]!Select_Cat2</definedName>
    <definedName name="Select_Cat2" localSheetId="5">[17]!Select_Cat2</definedName>
    <definedName name="Select_Cat2">[17]!Select_Cat2</definedName>
    <definedName name="Select_Cat3" localSheetId="7">[17]!Select_Cat3</definedName>
    <definedName name="Select_Cat3" localSheetId="9">[17]!Select_Cat3</definedName>
    <definedName name="Select_Cat3" localSheetId="16">[17]!Select_Cat3</definedName>
    <definedName name="Select_Cat3" localSheetId="15">[17]!Select_Cat3</definedName>
    <definedName name="Select_Cat3" localSheetId="17">[17]!Select_Cat3</definedName>
    <definedName name="Select_Cat3" localSheetId="19">[17]!Select_Cat3</definedName>
    <definedName name="Select_Cat3" localSheetId="18">[17]!Select_Cat3</definedName>
    <definedName name="Select_Cat3" localSheetId="21">[17]!Select_Cat3</definedName>
    <definedName name="Select_Cat3" localSheetId="23">[17]!Select_Cat3</definedName>
    <definedName name="Select_Cat3" localSheetId="25">[17]!Select_Cat3</definedName>
    <definedName name="Select_Cat3" localSheetId="27">[17]!Select_Cat3</definedName>
    <definedName name="Select_Cat3" localSheetId="11">[17]!Select_Cat3</definedName>
    <definedName name="Select_Cat3" localSheetId="2">[17]!Select_Cat3</definedName>
    <definedName name="Select_Cat3" localSheetId="3">[17]!Select_Cat3</definedName>
    <definedName name="Select_Cat3" localSheetId="13">[17]!Select_Cat3</definedName>
    <definedName name="Select_Cat3" localSheetId="0">[17]!Select_Cat3</definedName>
    <definedName name="Select_Cat3" localSheetId="5">[17]!Select_Cat3</definedName>
    <definedName name="Select_Cat3">[17]!Select_Cat3</definedName>
    <definedName name="Select_CCat1" localSheetId="7">[18]!Select_CCat1</definedName>
    <definedName name="Select_CCat1" localSheetId="9">[18]!Select_CCat1</definedName>
    <definedName name="Select_CCat1" localSheetId="16">[18]!Select_CCat1</definedName>
    <definedName name="Select_CCat1" localSheetId="15">[18]!Select_CCat1</definedName>
    <definedName name="Select_CCat1" localSheetId="17">[18]!Select_CCat1</definedName>
    <definedName name="Select_CCat1" localSheetId="19">[18]!Select_CCat1</definedName>
    <definedName name="Select_CCat1" localSheetId="18">[18]!Select_CCat1</definedName>
    <definedName name="Select_CCat1" localSheetId="21">[18]!Select_CCat1</definedName>
    <definedName name="Select_CCat1" localSheetId="23">[18]!Select_CCat1</definedName>
    <definedName name="Select_CCat1" localSheetId="25">[18]!Select_CCat1</definedName>
    <definedName name="Select_CCat1" localSheetId="27">[18]!Select_CCat1</definedName>
    <definedName name="Select_CCat1" localSheetId="11">[18]!Select_CCat1</definedName>
    <definedName name="Select_CCat1" localSheetId="2">[18]!Select_CCat1</definedName>
    <definedName name="Select_CCat1" localSheetId="3">[18]!Select_CCat1</definedName>
    <definedName name="Select_CCat1" localSheetId="13">[18]!Select_CCat1</definedName>
    <definedName name="Select_CCat1" localSheetId="0">[18]!Select_CCat1</definedName>
    <definedName name="Select_CCat1" localSheetId="5">[18]!Select_CCat1</definedName>
    <definedName name="Select_CCat1">[18]!Select_CCat1</definedName>
    <definedName name="Select_CCat2" localSheetId="7">[18]!Select_CCat2</definedName>
    <definedName name="Select_CCat2" localSheetId="9">[18]!Select_CCat2</definedName>
    <definedName name="Select_CCat2" localSheetId="16">[18]!Select_CCat2</definedName>
    <definedName name="Select_CCat2" localSheetId="15">[18]!Select_CCat2</definedName>
    <definedName name="Select_CCat2" localSheetId="17">[18]!Select_CCat2</definedName>
    <definedName name="Select_CCat2" localSheetId="19">[18]!Select_CCat2</definedName>
    <definedName name="Select_CCat2" localSheetId="18">[18]!Select_CCat2</definedName>
    <definedName name="Select_CCat2" localSheetId="21">[18]!Select_CCat2</definedName>
    <definedName name="Select_CCat2" localSheetId="23">[18]!Select_CCat2</definedName>
    <definedName name="Select_CCat2" localSheetId="25">[18]!Select_CCat2</definedName>
    <definedName name="Select_CCat2" localSheetId="27">[18]!Select_CCat2</definedName>
    <definedName name="Select_CCat2" localSheetId="11">[18]!Select_CCat2</definedName>
    <definedName name="Select_CCat2" localSheetId="2">[18]!Select_CCat2</definedName>
    <definedName name="Select_CCat2" localSheetId="3">[18]!Select_CCat2</definedName>
    <definedName name="Select_CCat2" localSheetId="13">[18]!Select_CCat2</definedName>
    <definedName name="Select_CCat2" localSheetId="0">[18]!Select_CCat2</definedName>
    <definedName name="Select_CCat2" localSheetId="5">[18]!Select_CCat2</definedName>
    <definedName name="Select_CCat2">[18]!Select_CCat2</definedName>
    <definedName name="Select_CCat3" localSheetId="7">[18]!Select_CCat3</definedName>
    <definedName name="Select_CCat3" localSheetId="9">[18]!Select_CCat3</definedName>
    <definedName name="Select_CCat3" localSheetId="16">[18]!Select_CCat3</definedName>
    <definedName name="Select_CCat3" localSheetId="15">[18]!Select_CCat3</definedName>
    <definedName name="Select_CCat3" localSheetId="17">[18]!Select_CCat3</definedName>
    <definedName name="Select_CCat3" localSheetId="19">[18]!Select_CCat3</definedName>
    <definedName name="Select_CCat3" localSheetId="18">[18]!Select_CCat3</definedName>
    <definedName name="Select_CCat3" localSheetId="21">[18]!Select_CCat3</definedName>
    <definedName name="Select_CCat3" localSheetId="23">[18]!Select_CCat3</definedName>
    <definedName name="Select_CCat3" localSheetId="25">[18]!Select_CCat3</definedName>
    <definedName name="Select_CCat3" localSheetId="27">[18]!Select_CCat3</definedName>
    <definedName name="Select_CCat3" localSheetId="11">[18]!Select_CCat3</definedName>
    <definedName name="Select_CCat3" localSheetId="2">[18]!Select_CCat3</definedName>
    <definedName name="Select_CCat3" localSheetId="3">[18]!Select_CCat3</definedName>
    <definedName name="Select_CCat3" localSheetId="13">[18]!Select_CCat3</definedName>
    <definedName name="Select_CCat3" localSheetId="0">[18]!Select_CCat3</definedName>
    <definedName name="Select_CCat3" localSheetId="5">[18]!Select_CCat3</definedName>
    <definedName name="Select_CCat3">[18]!Select_CCat3</definedName>
    <definedName name="Select_FCat1" localSheetId="7">[11]!Select_FCat1</definedName>
    <definedName name="Select_FCat1" localSheetId="9">[11]!Select_FCat1</definedName>
    <definedName name="Select_FCat1" localSheetId="16">[11]!Select_FCat1</definedName>
    <definedName name="Select_FCat1" localSheetId="15">[11]!Select_FCat1</definedName>
    <definedName name="Select_FCat1" localSheetId="17">[11]!Select_FCat1</definedName>
    <definedName name="Select_FCat1" localSheetId="19">[11]!Select_FCat1</definedName>
    <definedName name="Select_FCat1" localSheetId="18">[11]!Select_FCat1</definedName>
    <definedName name="Select_FCat1" localSheetId="21">[11]!Select_FCat1</definedName>
    <definedName name="Select_FCat1" localSheetId="23">[11]!Select_FCat1</definedName>
    <definedName name="Select_FCat1" localSheetId="25">[11]!Select_FCat1</definedName>
    <definedName name="Select_FCat1" localSheetId="27">[11]!Select_FCat1</definedName>
    <definedName name="Select_FCat1" localSheetId="11">[11]!Select_FCat1</definedName>
    <definedName name="Select_FCat1" localSheetId="2">[11]!Select_FCat1</definedName>
    <definedName name="Select_FCat1" localSheetId="3">[11]!Select_FCat1</definedName>
    <definedName name="Select_FCat1" localSheetId="13">[11]!Select_FCat1</definedName>
    <definedName name="Select_FCat1" localSheetId="0">[11]!Select_FCat1</definedName>
    <definedName name="Select_FCat1" localSheetId="5">[11]!Select_FCat1</definedName>
    <definedName name="Select_FCat1">[11]!Select_FCat1</definedName>
    <definedName name="Select_FCat2" localSheetId="7">[11]!Select_FCat2</definedName>
    <definedName name="Select_FCat2" localSheetId="9">[11]!Select_FCat2</definedName>
    <definedName name="Select_FCat2" localSheetId="16">[11]!Select_FCat2</definedName>
    <definedName name="Select_FCat2" localSheetId="15">[11]!Select_FCat2</definedName>
    <definedName name="Select_FCat2" localSheetId="17">[11]!Select_FCat2</definedName>
    <definedName name="Select_FCat2" localSheetId="19">[11]!Select_FCat2</definedName>
    <definedName name="Select_FCat2" localSheetId="18">[11]!Select_FCat2</definedName>
    <definedName name="Select_FCat2" localSheetId="21">[11]!Select_FCat2</definedName>
    <definedName name="Select_FCat2" localSheetId="23">[11]!Select_FCat2</definedName>
    <definedName name="Select_FCat2" localSheetId="25">[11]!Select_FCat2</definedName>
    <definedName name="Select_FCat2" localSheetId="27">[11]!Select_FCat2</definedName>
    <definedName name="Select_FCat2" localSheetId="11">[11]!Select_FCat2</definedName>
    <definedName name="Select_FCat2" localSheetId="2">[11]!Select_FCat2</definedName>
    <definedName name="Select_FCat2" localSheetId="3">[11]!Select_FCat2</definedName>
    <definedName name="Select_FCat2" localSheetId="13">[11]!Select_FCat2</definedName>
    <definedName name="Select_FCat2" localSheetId="0">[11]!Select_FCat2</definedName>
    <definedName name="Select_FCat2" localSheetId="5">[11]!Select_FCat2</definedName>
    <definedName name="Select_FCat2">[11]!Select_FCat2</definedName>
    <definedName name="Select_FCat3" localSheetId="7">[11]!Select_FCat3</definedName>
    <definedName name="Select_FCat3" localSheetId="9">[11]!Select_FCat3</definedName>
    <definedName name="Select_FCat3" localSheetId="16">[11]!Select_FCat3</definedName>
    <definedName name="Select_FCat3" localSheetId="15">[11]!Select_FCat3</definedName>
    <definedName name="Select_FCat3" localSheetId="17">[11]!Select_FCat3</definedName>
    <definedName name="Select_FCat3" localSheetId="19">[11]!Select_FCat3</definedName>
    <definedName name="Select_FCat3" localSheetId="18">[11]!Select_FCat3</definedName>
    <definedName name="Select_FCat3" localSheetId="21">[11]!Select_FCat3</definedName>
    <definedName name="Select_FCat3" localSheetId="23">[11]!Select_FCat3</definedName>
    <definedName name="Select_FCat3" localSheetId="25">[11]!Select_FCat3</definedName>
    <definedName name="Select_FCat3" localSheetId="27">[11]!Select_FCat3</definedName>
    <definedName name="Select_FCat3" localSheetId="11">[11]!Select_FCat3</definedName>
    <definedName name="Select_FCat3" localSheetId="2">[11]!Select_FCat3</definedName>
    <definedName name="Select_FCat3" localSheetId="3">[11]!Select_FCat3</definedName>
    <definedName name="Select_FCat3" localSheetId="13">[11]!Select_FCat3</definedName>
    <definedName name="Select_FCat3" localSheetId="0">[11]!Select_FCat3</definedName>
    <definedName name="Select_FCat3" localSheetId="5">[11]!Select_FCat3</definedName>
    <definedName name="Select_FCat3">[11]!Select_FCat3</definedName>
    <definedName name="Select_OCat1" localSheetId="7">[11]!Select_OCat1</definedName>
    <definedName name="Select_OCat1" localSheetId="9">[11]!Select_OCat1</definedName>
    <definedName name="Select_OCat1" localSheetId="16">[11]!Select_OCat1</definedName>
    <definedName name="Select_OCat1" localSheetId="15">[11]!Select_OCat1</definedName>
    <definedName name="Select_OCat1" localSheetId="17">[11]!Select_OCat1</definedName>
    <definedName name="Select_OCat1" localSheetId="19">[11]!Select_OCat1</definedName>
    <definedName name="Select_OCat1" localSheetId="18">[11]!Select_OCat1</definedName>
    <definedName name="Select_OCat1" localSheetId="21">[11]!Select_OCat1</definedName>
    <definedName name="Select_OCat1" localSheetId="23">[11]!Select_OCat1</definedName>
    <definedName name="Select_OCat1" localSheetId="25">[11]!Select_OCat1</definedName>
    <definedName name="Select_OCat1" localSheetId="27">[11]!Select_OCat1</definedName>
    <definedName name="Select_OCat1" localSheetId="11">[11]!Select_OCat1</definedName>
    <definedName name="Select_OCat1" localSheetId="2">[11]!Select_OCat1</definedName>
    <definedName name="Select_OCat1" localSheetId="3">[11]!Select_OCat1</definedName>
    <definedName name="Select_OCat1" localSheetId="13">[11]!Select_OCat1</definedName>
    <definedName name="Select_OCat1" localSheetId="0">[11]!Select_OCat1</definedName>
    <definedName name="Select_OCat1" localSheetId="5">[11]!Select_OCat1</definedName>
    <definedName name="Select_OCat1">[11]!Select_OCat1</definedName>
    <definedName name="Select_OCat2" localSheetId="7">[11]!Select_OCat2</definedName>
    <definedName name="Select_OCat2" localSheetId="9">[11]!Select_OCat2</definedName>
    <definedName name="Select_OCat2" localSheetId="16">[11]!Select_OCat2</definedName>
    <definedName name="Select_OCat2" localSheetId="15">[11]!Select_OCat2</definedName>
    <definedName name="Select_OCat2" localSheetId="17">[11]!Select_OCat2</definedName>
    <definedName name="Select_OCat2" localSheetId="19">[11]!Select_OCat2</definedName>
    <definedName name="Select_OCat2" localSheetId="18">[11]!Select_OCat2</definedName>
    <definedName name="Select_OCat2" localSheetId="21">[11]!Select_OCat2</definedName>
    <definedName name="Select_OCat2" localSheetId="23">[11]!Select_OCat2</definedName>
    <definedName name="Select_OCat2" localSheetId="25">[11]!Select_OCat2</definedName>
    <definedName name="Select_OCat2" localSheetId="27">[11]!Select_OCat2</definedName>
    <definedName name="Select_OCat2" localSheetId="11">[11]!Select_OCat2</definedName>
    <definedName name="Select_OCat2" localSheetId="2">[11]!Select_OCat2</definedName>
    <definedName name="Select_OCat2" localSheetId="3">[11]!Select_OCat2</definedName>
    <definedName name="Select_OCat2" localSheetId="13">[11]!Select_OCat2</definedName>
    <definedName name="Select_OCat2" localSheetId="0">[11]!Select_OCat2</definedName>
    <definedName name="Select_OCat2" localSheetId="5">[11]!Select_OCat2</definedName>
    <definedName name="Select_OCat2">[11]!Select_OCat2</definedName>
    <definedName name="Select_OCat3" localSheetId="7">[11]!Select_OCat3</definedName>
    <definedName name="Select_OCat3" localSheetId="9">[11]!Select_OCat3</definedName>
    <definedName name="Select_OCat3" localSheetId="16">[11]!Select_OCat3</definedName>
    <definedName name="Select_OCat3" localSheetId="15">[11]!Select_OCat3</definedName>
    <definedName name="Select_OCat3" localSheetId="17">[11]!Select_OCat3</definedName>
    <definedName name="Select_OCat3" localSheetId="19">[11]!Select_OCat3</definedName>
    <definedName name="Select_OCat3" localSheetId="18">[11]!Select_OCat3</definedName>
    <definedName name="Select_OCat3" localSheetId="21">[11]!Select_OCat3</definedName>
    <definedName name="Select_OCat3" localSheetId="23">[11]!Select_OCat3</definedName>
    <definedName name="Select_OCat3" localSheetId="25">[11]!Select_OCat3</definedName>
    <definedName name="Select_OCat3" localSheetId="27">[11]!Select_OCat3</definedName>
    <definedName name="Select_OCat3" localSheetId="11">[11]!Select_OCat3</definedName>
    <definedName name="Select_OCat3" localSheetId="2">[11]!Select_OCat3</definedName>
    <definedName name="Select_OCat3" localSheetId="3">[11]!Select_OCat3</definedName>
    <definedName name="Select_OCat3" localSheetId="13">[11]!Select_OCat3</definedName>
    <definedName name="Select_OCat3" localSheetId="0">[11]!Select_OCat3</definedName>
    <definedName name="Select_OCat3" localSheetId="5">[11]!Select_OCat3</definedName>
    <definedName name="Select_OCat3">[11]!Select_OCat3</definedName>
    <definedName name="Select_RefAct" localSheetId="7">[17]!Select_RefAct</definedName>
    <definedName name="Select_RefAct" localSheetId="9">[17]!Select_RefAct</definedName>
    <definedName name="Select_RefAct" localSheetId="16">[17]!Select_RefAct</definedName>
    <definedName name="Select_RefAct" localSheetId="15">[17]!Select_RefAct</definedName>
    <definedName name="Select_RefAct" localSheetId="17">[17]!Select_RefAct</definedName>
    <definedName name="Select_RefAct" localSheetId="19">[17]!Select_RefAct</definedName>
    <definedName name="Select_RefAct" localSheetId="18">[17]!Select_RefAct</definedName>
    <definedName name="Select_RefAct" localSheetId="21">[17]!Select_RefAct</definedName>
    <definedName name="Select_RefAct" localSheetId="23">[17]!Select_RefAct</definedName>
    <definedName name="Select_RefAct" localSheetId="25">[17]!Select_RefAct</definedName>
    <definedName name="Select_RefAct" localSheetId="27">[17]!Select_RefAct</definedName>
    <definedName name="Select_RefAct" localSheetId="11">[17]!Select_RefAct</definedName>
    <definedName name="Select_RefAct" localSheetId="2">[17]!Select_RefAct</definedName>
    <definedName name="Select_RefAct" localSheetId="3">[17]!Select_RefAct</definedName>
    <definedName name="Select_RefAct" localSheetId="13">[17]!Select_RefAct</definedName>
    <definedName name="Select_RefAct" localSheetId="0">[17]!Select_RefAct</definedName>
    <definedName name="Select_RefAct" localSheetId="5">[17]!Select_RefAct</definedName>
    <definedName name="Select_RefAct">[17]!Select_RefAct</definedName>
    <definedName name="Select_RefAct1" localSheetId="7">[11]!Select_RefAct1</definedName>
    <definedName name="Select_RefAct1" localSheetId="9">[11]!Select_RefAct1</definedName>
    <definedName name="Select_RefAct1" localSheetId="16">[11]!Select_RefAct1</definedName>
    <definedName name="Select_RefAct1" localSheetId="15">[11]!Select_RefAct1</definedName>
    <definedName name="Select_RefAct1" localSheetId="17">[11]!Select_RefAct1</definedName>
    <definedName name="Select_RefAct1" localSheetId="19">[11]!Select_RefAct1</definedName>
    <definedName name="Select_RefAct1" localSheetId="18">[11]!Select_RefAct1</definedName>
    <definedName name="Select_RefAct1" localSheetId="21">[11]!Select_RefAct1</definedName>
    <definedName name="Select_RefAct1" localSheetId="23">[11]!Select_RefAct1</definedName>
    <definedName name="Select_RefAct1" localSheetId="25">[11]!Select_RefAct1</definedName>
    <definedName name="Select_RefAct1" localSheetId="27">[11]!Select_RefAct1</definedName>
    <definedName name="Select_RefAct1" localSheetId="11">[11]!Select_RefAct1</definedName>
    <definedName name="Select_RefAct1" localSheetId="2">[11]!Select_RefAct1</definedName>
    <definedName name="Select_RefAct1" localSheetId="3">[11]!Select_RefAct1</definedName>
    <definedName name="Select_RefAct1" localSheetId="13">[11]!Select_RefAct1</definedName>
    <definedName name="Select_RefAct1" localSheetId="0">[11]!Select_RefAct1</definedName>
    <definedName name="Select_RefAct1" localSheetId="5">[11]!Select_RefAct1</definedName>
    <definedName name="Select_RefAct1">[11]!Select_RefAct1</definedName>
    <definedName name="Select_RefAct2" localSheetId="7">[11]!Select_RefAct2</definedName>
    <definedName name="Select_RefAct2" localSheetId="9">[11]!Select_RefAct2</definedName>
    <definedName name="Select_RefAct2" localSheetId="16">[11]!Select_RefAct2</definedName>
    <definedName name="Select_RefAct2" localSheetId="15">[11]!Select_RefAct2</definedName>
    <definedName name="Select_RefAct2" localSheetId="17">[11]!Select_RefAct2</definedName>
    <definedName name="Select_RefAct2" localSheetId="19">[11]!Select_RefAct2</definedName>
    <definedName name="Select_RefAct2" localSheetId="18">[11]!Select_RefAct2</definedName>
    <definedName name="Select_RefAct2" localSheetId="21">[11]!Select_RefAct2</definedName>
    <definedName name="Select_RefAct2" localSheetId="23">[11]!Select_RefAct2</definedName>
    <definedName name="Select_RefAct2" localSheetId="25">[11]!Select_RefAct2</definedName>
    <definedName name="Select_RefAct2" localSheetId="27">[11]!Select_RefAct2</definedName>
    <definedName name="Select_RefAct2" localSheetId="11">[11]!Select_RefAct2</definedName>
    <definedName name="Select_RefAct2" localSheetId="2">[11]!Select_RefAct2</definedName>
    <definedName name="Select_RefAct2" localSheetId="3">[11]!Select_RefAct2</definedName>
    <definedName name="Select_RefAct2" localSheetId="13">[11]!Select_RefAct2</definedName>
    <definedName name="Select_RefAct2" localSheetId="0">[11]!Select_RefAct2</definedName>
    <definedName name="Select_RefAct2" localSheetId="5">[11]!Select_RefAct2</definedName>
    <definedName name="Select_RefAct2">[11]!Select_RefAct2</definedName>
    <definedName name="Select_RefAct3" localSheetId="7">[11]!Select_RefAct3</definedName>
    <definedName name="Select_RefAct3" localSheetId="9">[11]!Select_RefAct3</definedName>
    <definedName name="Select_RefAct3" localSheetId="16">[11]!Select_RefAct3</definedName>
    <definedName name="Select_RefAct3" localSheetId="15">[11]!Select_RefAct3</definedName>
    <definedName name="Select_RefAct3" localSheetId="17">[11]!Select_RefAct3</definedName>
    <definedName name="Select_RefAct3" localSheetId="19">[11]!Select_RefAct3</definedName>
    <definedName name="Select_RefAct3" localSheetId="18">[11]!Select_RefAct3</definedName>
    <definedName name="Select_RefAct3" localSheetId="21">[11]!Select_RefAct3</definedName>
    <definedName name="Select_RefAct3" localSheetId="23">[11]!Select_RefAct3</definedName>
    <definedName name="Select_RefAct3" localSheetId="25">[11]!Select_RefAct3</definedName>
    <definedName name="Select_RefAct3" localSheetId="27">[11]!Select_RefAct3</definedName>
    <definedName name="Select_RefAct3" localSheetId="11">[11]!Select_RefAct3</definedName>
    <definedName name="Select_RefAct3" localSheetId="2">[11]!Select_RefAct3</definedName>
    <definedName name="Select_RefAct3" localSheetId="3">[11]!Select_RefAct3</definedName>
    <definedName name="Select_RefAct3" localSheetId="13">[11]!Select_RefAct3</definedName>
    <definedName name="Select_RefAct3" localSheetId="0">[11]!Select_RefAct3</definedName>
    <definedName name="Select_RefAct3" localSheetId="5">[11]!Select_RefAct3</definedName>
    <definedName name="Select_RefAct3">[11]!Select_RefAct3</definedName>
    <definedName name="Select_RefEve" localSheetId="7">[18]!Select_RefEve</definedName>
    <definedName name="Select_RefEve" localSheetId="9">[18]!Select_RefEve</definedName>
    <definedName name="Select_RefEve" localSheetId="16">[18]!Select_RefEve</definedName>
    <definedName name="Select_RefEve" localSheetId="15">[18]!Select_RefEve</definedName>
    <definedName name="Select_RefEve" localSheetId="17">[18]!Select_RefEve</definedName>
    <definedName name="Select_RefEve" localSheetId="19">[18]!Select_RefEve</definedName>
    <definedName name="Select_RefEve" localSheetId="18">[18]!Select_RefEve</definedName>
    <definedName name="Select_RefEve" localSheetId="21">[18]!Select_RefEve</definedName>
    <definedName name="Select_RefEve" localSheetId="23">[18]!Select_RefEve</definedName>
    <definedName name="Select_RefEve" localSheetId="25">[18]!Select_RefEve</definedName>
    <definedName name="Select_RefEve" localSheetId="27">[18]!Select_RefEve</definedName>
    <definedName name="Select_RefEve" localSheetId="11">[18]!Select_RefEve</definedName>
    <definedName name="Select_RefEve" localSheetId="2">[18]!Select_RefEve</definedName>
    <definedName name="Select_RefEve" localSheetId="3">[18]!Select_RefEve</definedName>
    <definedName name="Select_RefEve" localSheetId="13">[18]!Select_RefEve</definedName>
    <definedName name="Select_RefEve" localSheetId="0">[18]!Select_RefEve</definedName>
    <definedName name="Select_RefEve" localSheetId="5">[18]!Select_RefEve</definedName>
    <definedName name="Select_RefEve">[18]!Select_RefEve</definedName>
    <definedName name="Select_RefGamen" localSheetId="7">[18]!Select_RefGamen</definedName>
    <definedName name="Select_RefGamen" localSheetId="9">[18]!Select_RefGamen</definedName>
    <definedName name="Select_RefGamen" localSheetId="16">[18]!Select_RefGamen</definedName>
    <definedName name="Select_RefGamen" localSheetId="15">[18]!Select_RefGamen</definedName>
    <definedName name="Select_RefGamen" localSheetId="17">[18]!Select_RefGamen</definedName>
    <definedName name="Select_RefGamen" localSheetId="19">[18]!Select_RefGamen</definedName>
    <definedName name="Select_RefGamen" localSheetId="18">[18]!Select_RefGamen</definedName>
    <definedName name="Select_RefGamen" localSheetId="21">[18]!Select_RefGamen</definedName>
    <definedName name="Select_RefGamen" localSheetId="23">[18]!Select_RefGamen</definedName>
    <definedName name="Select_RefGamen" localSheetId="25">[18]!Select_RefGamen</definedName>
    <definedName name="Select_RefGamen" localSheetId="27">[18]!Select_RefGamen</definedName>
    <definedName name="Select_RefGamen" localSheetId="11">[18]!Select_RefGamen</definedName>
    <definedName name="Select_RefGamen" localSheetId="2">[18]!Select_RefGamen</definedName>
    <definedName name="Select_RefGamen" localSheetId="3">[18]!Select_RefGamen</definedName>
    <definedName name="Select_RefGamen" localSheetId="13">[18]!Select_RefGamen</definedName>
    <definedName name="Select_RefGamen" localSheetId="0">[18]!Select_RefGamen</definedName>
    <definedName name="Select_RefGamen" localSheetId="5">[18]!Select_RefGamen</definedName>
    <definedName name="Select_RefGamen">[18]!Select_RefGamen</definedName>
    <definedName name="Select_RefObj" localSheetId="7">[18]!Select_RefObj</definedName>
    <definedName name="Select_RefObj" localSheetId="9">[18]!Select_RefObj</definedName>
    <definedName name="Select_RefObj" localSheetId="16">[18]!Select_RefObj</definedName>
    <definedName name="Select_RefObj" localSheetId="15">[18]!Select_RefObj</definedName>
    <definedName name="Select_RefObj" localSheetId="17">[18]!Select_RefObj</definedName>
    <definedName name="Select_RefObj" localSheetId="19">[18]!Select_RefObj</definedName>
    <definedName name="Select_RefObj" localSheetId="18">[18]!Select_RefObj</definedName>
    <definedName name="Select_RefObj" localSheetId="21">[18]!Select_RefObj</definedName>
    <definedName name="Select_RefObj" localSheetId="23">[18]!Select_RefObj</definedName>
    <definedName name="Select_RefObj" localSheetId="25">[18]!Select_RefObj</definedName>
    <definedName name="Select_RefObj" localSheetId="27">[18]!Select_RefObj</definedName>
    <definedName name="Select_RefObj" localSheetId="11">[18]!Select_RefObj</definedName>
    <definedName name="Select_RefObj" localSheetId="2">[18]!Select_RefObj</definedName>
    <definedName name="Select_RefObj" localSheetId="3">[18]!Select_RefObj</definedName>
    <definedName name="Select_RefObj" localSheetId="13">[18]!Select_RefObj</definedName>
    <definedName name="Select_RefObj" localSheetId="0">[18]!Select_RefObj</definedName>
    <definedName name="Select_RefObj" localSheetId="5">[18]!Select_RefObj</definedName>
    <definedName name="Select_RefObj">[18]!Select_RefObj</definedName>
    <definedName name="Select_RefObj1" localSheetId="7">[11]!Select_RefObj1</definedName>
    <definedName name="Select_RefObj1" localSheetId="9">[11]!Select_RefObj1</definedName>
    <definedName name="Select_RefObj1" localSheetId="16">[11]!Select_RefObj1</definedName>
    <definedName name="Select_RefObj1" localSheetId="15">[11]!Select_RefObj1</definedName>
    <definedName name="Select_RefObj1" localSheetId="17">[11]!Select_RefObj1</definedName>
    <definedName name="Select_RefObj1" localSheetId="19">[11]!Select_RefObj1</definedName>
    <definedName name="Select_RefObj1" localSheetId="18">[11]!Select_RefObj1</definedName>
    <definedName name="Select_RefObj1" localSheetId="21">[11]!Select_RefObj1</definedName>
    <definedName name="Select_RefObj1" localSheetId="23">[11]!Select_RefObj1</definedName>
    <definedName name="Select_RefObj1" localSheetId="25">[11]!Select_RefObj1</definedName>
    <definedName name="Select_RefObj1" localSheetId="27">[11]!Select_RefObj1</definedName>
    <definedName name="Select_RefObj1" localSheetId="11">[11]!Select_RefObj1</definedName>
    <definedName name="Select_RefObj1" localSheetId="2">[11]!Select_RefObj1</definedName>
    <definedName name="Select_RefObj1" localSheetId="3">[11]!Select_RefObj1</definedName>
    <definedName name="Select_RefObj1" localSheetId="13">[11]!Select_RefObj1</definedName>
    <definedName name="Select_RefObj1" localSheetId="0">[11]!Select_RefObj1</definedName>
    <definedName name="Select_RefObj1" localSheetId="5">[11]!Select_RefObj1</definedName>
    <definedName name="Select_RefObj1">[11]!Select_RefObj1</definedName>
    <definedName name="Select_RefObj2" localSheetId="7">[11]!Select_RefObj2</definedName>
    <definedName name="Select_RefObj2" localSheetId="9">[11]!Select_RefObj2</definedName>
    <definedName name="Select_RefObj2" localSheetId="16">[11]!Select_RefObj2</definedName>
    <definedName name="Select_RefObj2" localSheetId="15">[11]!Select_RefObj2</definedName>
    <definedName name="Select_RefObj2" localSheetId="17">[11]!Select_RefObj2</definedName>
    <definedName name="Select_RefObj2" localSheetId="19">[11]!Select_RefObj2</definedName>
    <definedName name="Select_RefObj2" localSheetId="18">[11]!Select_RefObj2</definedName>
    <definedName name="Select_RefObj2" localSheetId="21">[11]!Select_RefObj2</definedName>
    <definedName name="Select_RefObj2" localSheetId="23">[11]!Select_RefObj2</definedName>
    <definedName name="Select_RefObj2" localSheetId="25">[11]!Select_RefObj2</definedName>
    <definedName name="Select_RefObj2" localSheetId="27">[11]!Select_RefObj2</definedName>
    <definedName name="Select_RefObj2" localSheetId="11">[11]!Select_RefObj2</definedName>
    <definedName name="Select_RefObj2" localSheetId="2">[11]!Select_RefObj2</definedName>
    <definedName name="Select_RefObj2" localSheetId="3">[11]!Select_RefObj2</definedName>
    <definedName name="Select_RefObj2" localSheetId="13">[11]!Select_RefObj2</definedName>
    <definedName name="Select_RefObj2" localSheetId="0">[11]!Select_RefObj2</definedName>
    <definedName name="Select_RefObj2" localSheetId="5">[11]!Select_RefObj2</definedName>
    <definedName name="Select_RefObj2">[11]!Select_RefObj2</definedName>
    <definedName name="Select_RefOitm" localSheetId="7">[17]!Select_RefOitm</definedName>
    <definedName name="Select_RefOitm" localSheetId="9">[17]!Select_RefOitm</definedName>
    <definedName name="Select_RefOitm" localSheetId="16">[17]!Select_RefOitm</definedName>
    <definedName name="Select_RefOitm" localSheetId="15">[17]!Select_RefOitm</definedName>
    <definedName name="Select_RefOitm" localSheetId="17">[17]!Select_RefOitm</definedName>
    <definedName name="Select_RefOitm" localSheetId="19">[17]!Select_RefOitm</definedName>
    <definedName name="Select_RefOitm" localSheetId="18">[17]!Select_RefOitm</definedName>
    <definedName name="Select_RefOitm" localSheetId="21">[17]!Select_RefOitm</definedName>
    <definedName name="Select_RefOitm" localSheetId="23">[17]!Select_RefOitm</definedName>
    <definedName name="Select_RefOitm" localSheetId="25">[17]!Select_RefOitm</definedName>
    <definedName name="Select_RefOitm" localSheetId="27">[17]!Select_RefOitm</definedName>
    <definedName name="Select_RefOitm" localSheetId="11">[17]!Select_RefOitm</definedName>
    <definedName name="Select_RefOitm" localSheetId="2">[17]!Select_RefOitm</definedName>
    <definedName name="Select_RefOitm" localSheetId="3">[17]!Select_RefOitm</definedName>
    <definedName name="Select_RefOitm" localSheetId="13">[17]!Select_RefOitm</definedName>
    <definedName name="Select_RefOitm" localSheetId="0">[17]!Select_RefOitm</definedName>
    <definedName name="Select_RefOitm" localSheetId="5">[17]!Select_RefOitm</definedName>
    <definedName name="Select_RefOitm">[17]!Select_RefOitm</definedName>
    <definedName name="Select_RefOpe1" localSheetId="7">[18]!Select_RefOpe1</definedName>
    <definedName name="Select_RefOpe1" localSheetId="9">[18]!Select_RefOpe1</definedName>
    <definedName name="Select_RefOpe1" localSheetId="16">[18]!Select_RefOpe1</definedName>
    <definedName name="Select_RefOpe1" localSheetId="15">[18]!Select_RefOpe1</definedName>
    <definedName name="Select_RefOpe1" localSheetId="17">[18]!Select_RefOpe1</definedName>
    <definedName name="Select_RefOpe1" localSheetId="19">[18]!Select_RefOpe1</definedName>
    <definedName name="Select_RefOpe1" localSheetId="18">[18]!Select_RefOpe1</definedName>
    <definedName name="Select_RefOpe1" localSheetId="21">[18]!Select_RefOpe1</definedName>
    <definedName name="Select_RefOpe1" localSheetId="23">[18]!Select_RefOpe1</definedName>
    <definedName name="Select_RefOpe1" localSheetId="25">[18]!Select_RefOpe1</definedName>
    <definedName name="Select_RefOpe1" localSheetId="27">[18]!Select_RefOpe1</definedName>
    <definedName name="Select_RefOpe1" localSheetId="11">[18]!Select_RefOpe1</definedName>
    <definedName name="Select_RefOpe1" localSheetId="2">[18]!Select_RefOpe1</definedName>
    <definedName name="Select_RefOpe1" localSheetId="3">[18]!Select_RefOpe1</definedName>
    <definedName name="Select_RefOpe1" localSheetId="13">[18]!Select_RefOpe1</definedName>
    <definedName name="Select_RefOpe1" localSheetId="0">[18]!Select_RefOpe1</definedName>
    <definedName name="Select_RefOpe1" localSheetId="5">[18]!Select_RefOpe1</definedName>
    <definedName name="Select_RefOpe1">[18]!Select_RefOpe1</definedName>
    <definedName name="Select_RefOpe2" localSheetId="7">[18]!Select_RefOpe2</definedName>
    <definedName name="Select_RefOpe2" localSheetId="9">[18]!Select_RefOpe2</definedName>
    <definedName name="Select_RefOpe2" localSheetId="16">[18]!Select_RefOpe2</definedName>
    <definedName name="Select_RefOpe2" localSheetId="15">[18]!Select_RefOpe2</definedName>
    <definedName name="Select_RefOpe2" localSheetId="17">[18]!Select_RefOpe2</definedName>
    <definedName name="Select_RefOpe2" localSheetId="19">[18]!Select_RefOpe2</definedName>
    <definedName name="Select_RefOpe2" localSheetId="18">[18]!Select_RefOpe2</definedName>
    <definedName name="Select_RefOpe2" localSheetId="21">[18]!Select_RefOpe2</definedName>
    <definedName name="Select_RefOpe2" localSheetId="23">[18]!Select_RefOpe2</definedName>
    <definedName name="Select_RefOpe2" localSheetId="25">[18]!Select_RefOpe2</definedName>
    <definedName name="Select_RefOpe2" localSheetId="27">[18]!Select_RefOpe2</definedName>
    <definedName name="Select_RefOpe2" localSheetId="11">[18]!Select_RefOpe2</definedName>
    <definedName name="Select_RefOpe2" localSheetId="2">[18]!Select_RefOpe2</definedName>
    <definedName name="Select_RefOpe2" localSheetId="3">[18]!Select_RefOpe2</definedName>
    <definedName name="Select_RefOpe2" localSheetId="13">[18]!Select_RefOpe2</definedName>
    <definedName name="Select_RefOpe2" localSheetId="0">[18]!Select_RefOpe2</definedName>
    <definedName name="Select_RefOpe2" localSheetId="5">[18]!Select_RefOpe2</definedName>
    <definedName name="Select_RefOpe2">[18]!Select_RefOpe2</definedName>
    <definedName name="Select_RefOpe3" localSheetId="7">[18]!Select_RefOpe3</definedName>
    <definedName name="Select_RefOpe3" localSheetId="9">[18]!Select_RefOpe3</definedName>
    <definedName name="Select_RefOpe3" localSheetId="16">[18]!Select_RefOpe3</definedName>
    <definedName name="Select_RefOpe3" localSheetId="15">[18]!Select_RefOpe3</definedName>
    <definedName name="Select_RefOpe3" localSheetId="17">[18]!Select_RefOpe3</definedName>
    <definedName name="Select_RefOpe3" localSheetId="19">[18]!Select_RefOpe3</definedName>
    <definedName name="Select_RefOpe3" localSheetId="18">[18]!Select_RefOpe3</definedName>
    <definedName name="Select_RefOpe3" localSheetId="21">[18]!Select_RefOpe3</definedName>
    <definedName name="Select_RefOpe3" localSheetId="23">[18]!Select_RefOpe3</definedName>
    <definedName name="Select_RefOpe3" localSheetId="25">[18]!Select_RefOpe3</definedName>
    <definedName name="Select_RefOpe3" localSheetId="27">[18]!Select_RefOpe3</definedName>
    <definedName name="Select_RefOpe3" localSheetId="11">[18]!Select_RefOpe3</definedName>
    <definedName name="Select_RefOpe3" localSheetId="2">[18]!Select_RefOpe3</definedName>
    <definedName name="Select_RefOpe3" localSheetId="3">[18]!Select_RefOpe3</definedName>
    <definedName name="Select_RefOpe3" localSheetId="13">[18]!Select_RefOpe3</definedName>
    <definedName name="Select_RefOpe3" localSheetId="0">[18]!Select_RefOpe3</definedName>
    <definedName name="Select_RefOpe3" localSheetId="5">[18]!Select_RefOpe3</definedName>
    <definedName name="Select_RefOpe3">[18]!Select_RefOpe3</definedName>
    <definedName name="Select_RefTbl" localSheetId="7">[17]!Select_RefTbl</definedName>
    <definedName name="Select_RefTbl" localSheetId="9">[17]!Select_RefTbl</definedName>
    <definedName name="Select_RefTbl" localSheetId="16">[17]!Select_RefTbl</definedName>
    <definedName name="Select_RefTbl" localSheetId="15">[17]!Select_RefTbl</definedName>
    <definedName name="Select_RefTbl" localSheetId="17">[17]!Select_RefTbl</definedName>
    <definedName name="Select_RefTbl" localSheetId="19">[17]!Select_RefTbl</definedName>
    <definedName name="Select_RefTbl" localSheetId="18">[17]!Select_RefTbl</definedName>
    <definedName name="Select_RefTbl" localSheetId="21">[17]!Select_RefTbl</definedName>
    <definedName name="Select_RefTbl" localSheetId="23">[17]!Select_RefTbl</definedName>
    <definedName name="Select_RefTbl" localSheetId="25">[17]!Select_RefTbl</definedName>
    <definedName name="Select_RefTbl" localSheetId="27">[17]!Select_RefTbl</definedName>
    <definedName name="Select_RefTbl" localSheetId="11">[17]!Select_RefTbl</definedName>
    <definedName name="Select_RefTbl" localSheetId="2">[17]!Select_RefTbl</definedName>
    <definedName name="Select_RefTbl" localSheetId="3">[17]!Select_RefTbl</definedName>
    <definedName name="Select_RefTbl" localSheetId="13">[17]!Select_RefTbl</definedName>
    <definedName name="Select_RefTbl" localSheetId="0">[17]!Select_RefTbl</definedName>
    <definedName name="Select_RefTbl" localSheetId="5">[17]!Select_RefTbl</definedName>
    <definedName name="Select_RefTbl">[17]!Select_RefTbl</definedName>
    <definedName name="Select_RefTblI" localSheetId="7">[19]!Select_RefTblI</definedName>
    <definedName name="Select_RefTblI" localSheetId="9">[19]!Select_RefTblI</definedName>
    <definedName name="Select_RefTblI" localSheetId="16">[19]!Select_RefTblI</definedName>
    <definedName name="Select_RefTblI" localSheetId="15">[19]!Select_RefTblI</definedName>
    <definedName name="Select_RefTblI" localSheetId="17">[19]!Select_RefTblI</definedName>
    <definedName name="Select_RefTblI" localSheetId="19">[19]!Select_RefTblI</definedName>
    <definedName name="Select_RefTblI" localSheetId="18">[19]!Select_RefTblI</definedName>
    <definedName name="Select_RefTblI" localSheetId="21">[19]!Select_RefTblI</definedName>
    <definedName name="Select_RefTblI" localSheetId="23">[19]!Select_RefTblI</definedName>
    <definedName name="Select_RefTblI" localSheetId="25">[19]!Select_RefTblI</definedName>
    <definedName name="Select_RefTblI" localSheetId="27">[19]!Select_RefTblI</definedName>
    <definedName name="Select_RefTblI" localSheetId="11">[19]!Select_RefTblI</definedName>
    <definedName name="Select_RefTblI" localSheetId="2">[19]!Select_RefTblI</definedName>
    <definedName name="Select_RefTblI" localSheetId="3">[19]!Select_RefTblI</definedName>
    <definedName name="Select_RefTblI" localSheetId="13">[19]!Select_RefTblI</definedName>
    <definedName name="Select_RefTblI" localSheetId="0">[19]!Select_RefTblI</definedName>
    <definedName name="Select_RefTblI" localSheetId="5">[19]!Select_RefTblI</definedName>
    <definedName name="Select_RefTblI">[19]!Select_RefTblI</definedName>
    <definedName name="Select_TBL" localSheetId="7">[20]!Select_TBL</definedName>
    <definedName name="Select_TBL" localSheetId="9">[20]!Select_TBL</definedName>
    <definedName name="Select_TBL" localSheetId="16">[20]!Select_TBL</definedName>
    <definedName name="Select_TBL" localSheetId="15">[20]!Select_TBL</definedName>
    <definedName name="Select_TBL" localSheetId="17">[20]!Select_TBL</definedName>
    <definedName name="Select_TBL" localSheetId="19">[20]!Select_TBL</definedName>
    <definedName name="Select_TBL" localSheetId="18">[20]!Select_TBL</definedName>
    <definedName name="Select_TBL" localSheetId="21">[20]!Select_TBL</definedName>
    <definedName name="Select_TBL" localSheetId="23">[20]!Select_TBL</definedName>
    <definedName name="Select_TBL" localSheetId="25">[20]!Select_TBL</definedName>
    <definedName name="Select_TBL" localSheetId="27">[20]!Select_TBL</definedName>
    <definedName name="Select_TBL" localSheetId="11">[20]!Select_TBL</definedName>
    <definedName name="Select_TBL" localSheetId="2">[20]!Select_TBL</definedName>
    <definedName name="Select_TBL" localSheetId="3">[20]!Select_TBL</definedName>
    <definedName name="Select_TBL" localSheetId="13">[20]!Select_TBL</definedName>
    <definedName name="Select_TBL" localSheetId="0">[20]!Select_TBL</definedName>
    <definedName name="Select_TBL" localSheetId="5">[20]!Select_TBL</definedName>
    <definedName name="Select_TBL">[20]!Select_TBL</definedName>
    <definedName name="SELF_MEDICATION___PT_BII" localSheetId="9">#REF!</definedName>
    <definedName name="SELF_MEDICATION___PT_BII" localSheetId="16">#REF!</definedName>
    <definedName name="SELF_MEDICATION___PT_BII" localSheetId="15">#REF!</definedName>
    <definedName name="SELF_MEDICATION___PT_BII" localSheetId="17">#REF!</definedName>
    <definedName name="SELF_MEDICATION___PT_BII" localSheetId="19">#REF!</definedName>
    <definedName name="SELF_MEDICATION___PT_BII" localSheetId="18">#REF!</definedName>
    <definedName name="SELF_MEDICATION___PT_BII" localSheetId="21">#REF!</definedName>
    <definedName name="SELF_MEDICATION___PT_BII" localSheetId="23">#REF!</definedName>
    <definedName name="SELF_MEDICATION___PT_BII" localSheetId="25">#REF!</definedName>
    <definedName name="SELF_MEDICATION___PT_BII" localSheetId="27">#REF!</definedName>
    <definedName name="SELF_MEDICATION___PT_BII" localSheetId="10">#REF!</definedName>
    <definedName name="SELF_MEDICATION___PT_BII">#REF!</definedName>
    <definedName name="SelFileGExp" localSheetId="7">[17]!SelFileGExp</definedName>
    <definedName name="SelFileGExp" localSheetId="9">[17]!SelFileGExp</definedName>
    <definedName name="SelFileGExp" localSheetId="16">[17]!SelFileGExp</definedName>
    <definedName name="SelFileGExp" localSheetId="15">[17]!SelFileGExp</definedName>
    <definedName name="SelFileGExp" localSheetId="17">[17]!SelFileGExp</definedName>
    <definedName name="SelFileGExp" localSheetId="19">[17]!SelFileGExp</definedName>
    <definedName name="SelFileGExp" localSheetId="18">[17]!SelFileGExp</definedName>
    <definedName name="SelFileGExp" localSheetId="21">[17]!SelFileGExp</definedName>
    <definedName name="SelFileGExp" localSheetId="23">[17]!SelFileGExp</definedName>
    <definedName name="SelFileGExp" localSheetId="25">[17]!SelFileGExp</definedName>
    <definedName name="SelFileGExp" localSheetId="27">[17]!SelFileGExp</definedName>
    <definedName name="SelFileGExp" localSheetId="11">[17]!SelFileGExp</definedName>
    <definedName name="SelFileGExp" localSheetId="2">[17]!SelFileGExp</definedName>
    <definedName name="SelFileGExp" localSheetId="3">[17]!SelFileGExp</definedName>
    <definedName name="SelFileGExp" localSheetId="13">[17]!SelFileGExp</definedName>
    <definedName name="SelFileGExp" localSheetId="0">[17]!SelFileGExp</definedName>
    <definedName name="SelFileGExp" localSheetId="5">[17]!SelFileGExp</definedName>
    <definedName name="SelFileGExp">[17]!SelFileGExp</definedName>
    <definedName name="SelFileTblExp" localSheetId="7">[19]!SelFileTblExp</definedName>
    <definedName name="SelFileTblExp" localSheetId="9">[19]!SelFileTblExp</definedName>
    <definedName name="SelFileTblExp" localSheetId="16">[19]!SelFileTblExp</definedName>
    <definedName name="SelFileTblExp" localSheetId="15">[19]!SelFileTblExp</definedName>
    <definedName name="SelFileTblExp" localSheetId="17">[19]!SelFileTblExp</definedName>
    <definedName name="SelFileTblExp" localSheetId="19">[19]!SelFileTblExp</definedName>
    <definedName name="SelFileTblExp" localSheetId="18">[19]!SelFileTblExp</definedName>
    <definedName name="SelFileTblExp" localSheetId="21">[19]!SelFileTblExp</definedName>
    <definedName name="SelFileTblExp" localSheetId="23">[19]!SelFileTblExp</definedName>
    <definedName name="SelFileTblExp" localSheetId="25">[19]!SelFileTblExp</definedName>
    <definedName name="SelFileTblExp" localSheetId="27">[19]!SelFileTblExp</definedName>
    <definedName name="SelFileTblExp" localSheetId="11">[19]!SelFileTblExp</definedName>
    <definedName name="SelFileTblExp" localSheetId="2">[19]!SelFileTblExp</definedName>
    <definedName name="SelFileTblExp" localSheetId="3">[19]!SelFileTblExp</definedName>
    <definedName name="SelFileTblExp" localSheetId="13">[19]!SelFileTblExp</definedName>
    <definedName name="SelFileTblExp" localSheetId="0">[19]!SelFileTblExp</definedName>
    <definedName name="SelFileTblExp" localSheetId="5">[19]!SelFileTblExp</definedName>
    <definedName name="SelFileTblExp">[19]!SelFileTblExp</definedName>
    <definedName name="SOFT">[2]A!$D$4:$J$8</definedName>
    <definedName name="SPT" localSheetId="9">[2]A!#REF!</definedName>
    <definedName name="SPT" localSheetId="16">[2]A!#REF!</definedName>
    <definedName name="SPT" localSheetId="15">[2]A!#REF!</definedName>
    <definedName name="SPT" localSheetId="17">[2]A!#REF!</definedName>
    <definedName name="SPT" localSheetId="19">[2]A!#REF!</definedName>
    <definedName name="SPT" localSheetId="18">[2]A!#REF!</definedName>
    <definedName name="SPT" localSheetId="21">[2]A!#REF!</definedName>
    <definedName name="SPT" localSheetId="23">[2]A!#REF!</definedName>
    <definedName name="SPT" localSheetId="25">[2]A!#REF!</definedName>
    <definedName name="SPT" localSheetId="27">[2]A!#REF!</definedName>
    <definedName name="SPT" localSheetId="10">[2]A!#REF!</definedName>
    <definedName name="SPT">[2]A!#REF!</definedName>
    <definedName name="sss" localSheetId="9" hidden="1">{#N/A,#N/A,FALSE,"Aging Summary";#N/A,#N/A,FALSE,"Ratio Analysis";#N/A,#N/A,FALSE,"Test 120 Day Accts";#N/A,#N/A,FALSE,"Tickmarks"}</definedName>
    <definedName name="sss" localSheetId="10" hidden="1">{#N/A,#N/A,FALSE,"Aging Summary";#N/A,#N/A,FALSE,"Ratio Analysis";#N/A,#N/A,FALSE,"Test 120 Day Accts";#N/A,#N/A,FALSE,"Tickmarks"}</definedName>
    <definedName name="sss" hidden="1">{#N/A,#N/A,FALSE,"Aging Summary";#N/A,#N/A,FALSE,"Ratio Analysis";#N/A,#N/A,FALSE,"Test 120 Day Accts";#N/A,#N/A,FALSE,"Tickmarks"}</definedName>
    <definedName name="sssa" localSheetId="9" hidden="1">{#N/A,#N/A,FALSE,"Aging Summary";#N/A,#N/A,FALSE,"Ratio Analysis";#N/A,#N/A,FALSE,"Test 120 Day Accts";#N/A,#N/A,FALSE,"Tickmarks"}</definedName>
    <definedName name="sssa" localSheetId="10" hidden="1">{#N/A,#N/A,FALSE,"Aging Summary";#N/A,#N/A,FALSE,"Ratio Analysis";#N/A,#N/A,FALSE,"Test 120 Day Accts";#N/A,#N/A,FALSE,"Tickmarks"}</definedName>
    <definedName name="sssa" hidden="1">{#N/A,#N/A,FALSE,"Aging Summary";#N/A,#N/A,FALSE,"Ratio Analysis";#N/A,#N/A,FALSE,"Test 120 Day Accts";#N/A,#N/A,FALSE,"Tickmarks"}</definedName>
    <definedName name="ssss" localSheetId="9" hidden="1">{#N/A,#N/A,FALSE,"Aging Summary";#N/A,#N/A,FALSE,"Ratio Analysis";#N/A,#N/A,FALSE,"Test 120 Day Accts";#N/A,#N/A,FALSE,"Tickmarks"}</definedName>
    <definedName name="ssss" localSheetId="10" hidden="1">{#N/A,#N/A,FALSE,"Aging Summary";#N/A,#N/A,FALSE,"Ratio Analysis";#N/A,#N/A,FALSE,"Test 120 Day Accts";#N/A,#N/A,FALSE,"Tickmarks"}</definedName>
    <definedName name="ssss" hidden="1">{#N/A,#N/A,FALSE,"Aging Summary";#N/A,#N/A,FALSE,"Ratio Analysis";#N/A,#N/A,FALSE,"Test 120 Day Accts";#N/A,#N/A,FALSE,"Tickmarks"}</definedName>
    <definedName name="STANDARD_ROW" localSheetId="9">#REF!</definedName>
    <definedName name="STANDARD_ROW" localSheetId="16">#REF!</definedName>
    <definedName name="STANDARD_ROW" localSheetId="15">#REF!</definedName>
    <definedName name="STANDARD_ROW" localSheetId="17">#REF!</definedName>
    <definedName name="STANDARD_ROW" localSheetId="19">#REF!</definedName>
    <definedName name="STANDARD_ROW" localSheetId="18">#REF!</definedName>
    <definedName name="STANDARD_ROW" localSheetId="21">#REF!</definedName>
    <definedName name="STANDARD_ROW" localSheetId="23">#REF!</definedName>
    <definedName name="STANDARD_ROW" localSheetId="25">#REF!</definedName>
    <definedName name="STANDARD_ROW" localSheetId="27">#REF!</definedName>
    <definedName name="STANDARD_ROW" localSheetId="10">#REF!</definedName>
    <definedName name="STANDARD_ROW">#REF!</definedName>
    <definedName name="susan">"Comment 15"</definedName>
    <definedName name="test" localSheetId="9">#REF!</definedName>
    <definedName name="test" localSheetId="16">#REF!</definedName>
    <definedName name="test" localSheetId="15">#REF!</definedName>
    <definedName name="test" localSheetId="17">#REF!</definedName>
    <definedName name="test" localSheetId="19">#REF!</definedName>
    <definedName name="test" localSheetId="18">#REF!</definedName>
    <definedName name="test" localSheetId="21">#REF!</definedName>
    <definedName name="test" localSheetId="23">#REF!</definedName>
    <definedName name="test" localSheetId="25">#REF!</definedName>
    <definedName name="test" localSheetId="27">#REF!</definedName>
    <definedName name="test" localSheetId="10">#REF!</definedName>
    <definedName name="test">#REF!</definedName>
    <definedName name="test1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test1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test1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test2" localSheetId="9">#REF!</definedName>
    <definedName name="test2" localSheetId="16">#REF!</definedName>
    <definedName name="test2" localSheetId="15">#REF!</definedName>
    <definedName name="test2" localSheetId="17">#REF!</definedName>
    <definedName name="test2" localSheetId="19">#REF!</definedName>
    <definedName name="test2" localSheetId="18">#REF!</definedName>
    <definedName name="test2" localSheetId="21">#REF!</definedName>
    <definedName name="test2" localSheetId="23">#REF!</definedName>
    <definedName name="test2" localSheetId="25">#REF!</definedName>
    <definedName name="test2" localSheetId="27">#REF!</definedName>
    <definedName name="test2" localSheetId="10">#REF!</definedName>
    <definedName name="test2">#REF!</definedName>
    <definedName name="Tools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Tools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Tools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TOTAL___PT_BII" localSheetId="9">#REF!</definedName>
    <definedName name="TOTAL___PT_BII" localSheetId="16">#REF!</definedName>
    <definedName name="TOTAL___PT_BII" localSheetId="15">#REF!</definedName>
    <definedName name="TOTAL___PT_BII" localSheetId="17">#REF!</definedName>
    <definedName name="TOTAL___PT_BII" localSheetId="19">#REF!</definedName>
    <definedName name="TOTAL___PT_BII" localSheetId="18">#REF!</definedName>
    <definedName name="TOTAL___PT_BII" localSheetId="21">#REF!</definedName>
    <definedName name="TOTAL___PT_BII" localSheetId="23">#REF!</definedName>
    <definedName name="TOTAL___PT_BII" localSheetId="25">#REF!</definedName>
    <definedName name="TOTAL___PT_BII" localSheetId="27">#REF!</definedName>
    <definedName name="TOTAL___PT_BII" localSheetId="10">#REF!</definedName>
    <definedName name="TOTAL___PT_BII">#REF!</definedName>
    <definedName name="Update_Act" localSheetId="7">[11]!Update_Act</definedName>
    <definedName name="Update_Act" localSheetId="9">[11]!Update_Act</definedName>
    <definedName name="Update_Act" localSheetId="16">[11]!Update_Act</definedName>
    <definedName name="Update_Act" localSheetId="15">[11]!Update_Act</definedName>
    <definedName name="Update_Act" localSheetId="17">[11]!Update_Act</definedName>
    <definedName name="Update_Act" localSheetId="19">[11]!Update_Act</definedName>
    <definedName name="Update_Act" localSheetId="18">[11]!Update_Act</definedName>
    <definedName name="Update_Act" localSheetId="21">[11]!Update_Act</definedName>
    <definedName name="Update_Act" localSheetId="23">[11]!Update_Act</definedName>
    <definedName name="Update_Act" localSheetId="25">[11]!Update_Act</definedName>
    <definedName name="Update_Act" localSheetId="27">[11]!Update_Act</definedName>
    <definedName name="Update_Act" localSheetId="11">[11]!Update_Act</definedName>
    <definedName name="Update_Act" localSheetId="2">[11]!Update_Act</definedName>
    <definedName name="Update_Act" localSheetId="3">[11]!Update_Act</definedName>
    <definedName name="Update_Act" localSheetId="13">[11]!Update_Act</definedName>
    <definedName name="Update_Act" localSheetId="0">[11]!Update_Act</definedName>
    <definedName name="Update_Act" localSheetId="5">[11]!Update_Act</definedName>
    <definedName name="Update_Act">[11]!Update_Act</definedName>
    <definedName name="Update_Flow" localSheetId="7">[11]!Update_Flow</definedName>
    <definedName name="Update_Flow" localSheetId="9">[11]!Update_Flow</definedName>
    <definedName name="Update_Flow" localSheetId="16">[11]!Update_Flow</definedName>
    <definedName name="Update_Flow" localSheetId="15">[11]!Update_Flow</definedName>
    <definedName name="Update_Flow" localSheetId="17">[11]!Update_Flow</definedName>
    <definedName name="Update_Flow" localSheetId="19">[11]!Update_Flow</definedName>
    <definedName name="Update_Flow" localSheetId="18">[11]!Update_Flow</definedName>
    <definedName name="Update_Flow" localSheetId="21">[11]!Update_Flow</definedName>
    <definedName name="Update_Flow" localSheetId="23">[11]!Update_Flow</definedName>
    <definedName name="Update_Flow" localSheetId="25">[11]!Update_Flow</definedName>
    <definedName name="Update_Flow" localSheetId="27">[11]!Update_Flow</definedName>
    <definedName name="Update_Flow" localSheetId="11">[11]!Update_Flow</definedName>
    <definedName name="Update_Flow" localSheetId="2">[11]!Update_Flow</definedName>
    <definedName name="Update_Flow" localSheetId="3">[11]!Update_Flow</definedName>
    <definedName name="Update_Flow" localSheetId="13">[11]!Update_Flow</definedName>
    <definedName name="Update_Flow" localSheetId="0">[11]!Update_Flow</definedName>
    <definedName name="Update_Flow" localSheetId="5">[11]!Update_Flow</definedName>
    <definedName name="Update_Flow">[11]!Update_Flow</definedName>
    <definedName name="Update_Gamen" localSheetId="7">[17]!Update_Gamen</definedName>
    <definedName name="Update_Gamen" localSheetId="9">[17]!Update_Gamen</definedName>
    <definedName name="Update_Gamen" localSheetId="16">[17]!Update_Gamen</definedName>
    <definedName name="Update_Gamen" localSheetId="15">[17]!Update_Gamen</definedName>
    <definedName name="Update_Gamen" localSheetId="17">[17]!Update_Gamen</definedName>
    <definedName name="Update_Gamen" localSheetId="19">[17]!Update_Gamen</definedName>
    <definedName name="Update_Gamen" localSheetId="18">[17]!Update_Gamen</definedName>
    <definedName name="Update_Gamen" localSheetId="21">[17]!Update_Gamen</definedName>
    <definedName name="Update_Gamen" localSheetId="23">[17]!Update_Gamen</definedName>
    <definedName name="Update_Gamen" localSheetId="25">[17]!Update_Gamen</definedName>
    <definedName name="Update_Gamen" localSheetId="27">[17]!Update_Gamen</definedName>
    <definedName name="Update_Gamen" localSheetId="11">[17]!Update_Gamen</definedName>
    <definedName name="Update_Gamen" localSheetId="2">[17]!Update_Gamen</definedName>
    <definedName name="Update_Gamen" localSheetId="3">[17]!Update_Gamen</definedName>
    <definedName name="Update_Gamen" localSheetId="13">[17]!Update_Gamen</definedName>
    <definedName name="Update_Gamen" localSheetId="0">[17]!Update_Gamen</definedName>
    <definedName name="Update_Gamen" localSheetId="5">[17]!Update_Gamen</definedName>
    <definedName name="Update_Gamen">[17]!Update_Gamen</definedName>
    <definedName name="Update_Layer" localSheetId="7">[11]!Update_Layer</definedName>
    <definedName name="Update_Layer" localSheetId="9">[11]!Update_Layer</definedName>
    <definedName name="Update_Layer" localSheetId="16">[11]!Update_Layer</definedName>
    <definedName name="Update_Layer" localSheetId="15">[11]!Update_Layer</definedName>
    <definedName name="Update_Layer" localSheetId="17">[11]!Update_Layer</definedName>
    <definedName name="Update_Layer" localSheetId="19">[11]!Update_Layer</definedName>
    <definedName name="Update_Layer" localSheetId="18">[11]!Update_Layer</definedName>
    <definedName name="Update_Layer" localSheetId="21">[11]!Update_Layer</definedName>
    <definedName name="Update_Layer" localSheetId="23">[11]!Update_Layer</definedName>
    <definedName name="Update_Layer" localSheetId="25">[11]!Update_Layer</definedName>
    <definedName name="Update_Layer" localSheetId="27">[11]!Update_Layer</definedName>
    <definedName name="Update_Layer" localSheetId="11">[11]!Update_Layer</definedName>
    <definedName name="Update_Layer" localSheetId="2">[11]!Update_Layer</definedName>
    <definedName name="Update_Layer" localSheetId="3">[11]!Update_Layer</definedName>
    <definedName name="Update_Layer" localSheetId="13">[11]!Update_Layer</definedName>
    <definedName name="Update_Layer" localSheetId="0">[11]!Update_Layer</definedName>
    <definedName name="Update_Layer" localSheetId="5">[11]!Update_Layer</definedName>
    <definedName name="Update_Layer">[11]!Update_Layer</definedName>
    <definedName name="Update_Obj" localSheetId="7">[11]!Update_Obj</definedName>
    <definedName name="Update_Obj" localSheetId="9">[11]!Update_Obj</definedName>
    <definedName name="Update_Obj" localSheetId="16">[11]!Update_Obj</definedName>
    <definedName name="Update_Obj" localSheetId="15">[11]!Update_Obj</definedName>
    <definedName name="Update_Obj" localSheetId="17">[11]!Update_Obj</definedName>
    <definedName name="Update_Obj" localSheetId="19">[11]!Update_Obj</definedName>
    <definedName name="Update_Obj" localSheetId="18">[11]!Update_Obj</definedName>
    <definedName name="Update_Obj" localSheetId="21">[11]!Update_Obj</definedName>
    <definedName name="Update_Obj" localSheetId="23">[11]!Update_Obj</definedName>
    <definedName name="Update_Obj" localSheetId="25">[11]!Update_Obj</definedName>
    <definedName name="Update_Obj" localSheetId="27">[11]!Update_Obj</definedName>
    <definedName name="Update_Obj" localSheetId="11">[11]!Update_Obj</definedName>
    <definedName name="Update_Obj" localSheetId="2">[11]!Update_Obj</definedName>
    <definedName name="Update_Obj" localSheetId="3">[11]!Update_Obj</definedName>
    <definedName name="Update_Obj" localSheetId="13">[11]!Update_Obj</definedName>
    <definedName name="Update_Obj" localSheetId="0">[11]!Update_Obj</definedName>
    <definedName name="Update_Obj" localSheetId="5">[11]!Update_Obj</definedName>
    <definedName name="Update_Obj">[11]!Update_Obj</definedName>
    <definedName name="Update_Table" localSheetId="7">[19]!Update_Table</definedName>
    <definedName name="Update_Table" localSheetId="9">[19]!Update_Table</definedName>
    <definedName name="Update_Table" localSheetId="16">[19]!Update_Table</definedName>
    <definedName name="Update_Table" localSheetId="15">[19]!Update_Table</definedName>
    <definedName name="Update_Table" localSheetId="17">[19]!Update_Table</definedName>
    <definedName name="Update_Table" localSheetId="19">[19]!Update_Table</definedName>
    <definedName name="Update_Table" localSheetId="18">[19]!Update_Table</definedName>
    <definedName name="Update_Table" localSheetId="21">[19]!Update_Table</definedName>
    <definedName name="Update_Table" localSheetId="23">[19]!Update_Table</definedName>
    <definedName name="Update_Table" localSheetId="25">[19]!Update_Table</definedName>
    <definedName name="Update_Table" localSheetId="27">[19]!Update_Table</definedName>
    <definedName name="Update_Table" localSheetId="11">[19]!Update_Table</definedName>
    <definedName name="Update_Table" localSheetId="2">[19]!Update_Table</definedName>
    <definedName name="Update_Table" localSheetId="3">[19]!Update_Table</definedName>
    <definedName name="Update_Table" localSheetId="13">[19]!Update_Table</definedName>
    <definedName name="Update_Table" localSheetId="0">[19]!Update_Table</definedName>
    <definedName name="Update_Table" localSheetId="5">[19]!Update_Table</definedName>
    <definedName name="Update_Table">[19]!Update_Table</definedName>
    <definedName name="wrn.12._.Costs._.Act._.Fcast._.All." localSheetId="9" hidden="1">{#N/A,#N/A,FALSE,"Act.Fcst Costs"}</definedName>
    <definedName name="wrn.12._.Costs._.Act._.Fcast._.All." localSheetId="10" hidden="1">{#N/A,#N/A,FALSE,"Act.Fcst Costs"}</definedName>
    <definedName name="wrn.12._.Costs._.Act._.Fcast._.All." hidden="1">{#N/A,#N/A,FALSE,"Act.Fcst Costs"}</definedName>
    <definedName name="wrn.Aging._.and._.Trend._.Analysis." localSheetId="9" hidden="1">{#N/A,#N/A,FALSE,"Aging Summary";#N/A,#N/A,FALSE,"Ratio Analysis";#N/A,#N/A,FALSE,"Test 120 Day Accts";#N/A,#N/A,FALSE,"Tickmarks"}</definedName>
    <definedName name="wrn.Aging._.and._.Trend._.Analysis." localSheetId="10" hidden="1">{#N/A,#N/A,FALSE,"Aging Summary";#N/A,#N/A,FALSE,"Ratio Analysis";#N/A,#N/A,FALSE,"Test 120 Day Accts";#N/A,#N/A,FALSE,"Tickmarks"}</definedName>
    <definedName name="wrn.Aging._.and._.Trend._.Analysis." hidden="1">{#N/A,#N/A,FALSE,"Aging Summary";#N/A,#N/A,FALSE,"Ratio Analysis";#N/A,#N/A,FALSE,"Test 120 Day Accts";#N/A,#N/A,FALSE,"Tickmarks"}</definedName>
    <definedName name="wrn.all." localSheetId="9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wrn.all." localSheetId="10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wrn.all." hidden="1">{#N/A,#N/A,TRUE,"CF RECONCILE";#N/A,#N/A,TRUE,"FCST RECON";#N/A,#N/A,TRUE,"IMPACT";#N/A,#N/A,TRUE,"DIRECTION";#N/A,#N/A,TRUE,"PRODUCT COST";#N/A,#N/A,TRUE,"BRAND COST";#N/A,#N/A,TRUE,"Brand Summary";#N/A,#N/A,TRUE,"add-ons";#N/A,#N/A,TRUE,"cost summary";#N/A,#N/A,TRUE,"mat'l";#N/A,#N/A,TRUE,"direct labor";#N/A,#N/A,TRUE,"oh recon";#N/A,#N/A,TRUE,"SUBCONTRACTOR";#N/A,#N/A,TRUE,"subk FIN";#N/A,#N/A,TRUE,"hist. vol.";#N/A,#N/A,TRUE,"hist. perf.";#N/A,#N/A,TRUE,"rate calc.";#N/A,#N/A,TRUE,"cf comp mktg";#N/A,#N/A,TRUE,"rate";#N/A,#N/A,TRUE,"process data master";#N/A,#N/A,TRUE,"labor &amp; subk rec";#N/A,#N/A,TRUE,"oh recovery";#N/A,#N/A,TRUE,"hour conv"}</definedName>
    <definedName name="wrn.Budget._.Document." localSheetId="9" hidden="1">{#N/A,#N/A,FALSE,"Report Summary";#N/A,#N/A,FALSE,"Op. Statement";#N/A,#N/A,FALSE,"Qtly Summ.";#N/A,#N/A,FALSE,"BZW Capital";#N/A,#N/A,FALSE,"Ammort &amp; Dep.";#N/A,#N/A,FALSE,"Op Cost Summ";#N/A,#N/A,FALSE,"Rev. GIC Summ.";#N/A,#N/A,FALSE,"Stockpile Adj.";#N/A,#N/A,FALSE,"Backfill Distrib.";#N/A,#N/A,FALSE,"Backfill Detail";#N/A,#N/A,FALSE,"Total Production";#N/A,#N/A,FALSE,"Central";#N/A,#N/A,FALSE,"Discovery";#N/A,#N/A,FALSE,"Contract Rates";#N/A,#N/A,FALSE,"UG Summary";#N/A,#N/A,FALSE,"Plant Statistics";#N/A,#N/A,FALSE,"Advanced Dev.";#N/A,#N/A,FALSE,"Geology Costs";#N/A,#N/A,FALSE,"Admin Costs";#N/A,#N/A,FALSE,"Accom &amp; Flights";#N/A,#N/A,FALSE,"Labour Cost";#N/A,#N/A,FALSE,"Personnel Schedule"}</definedName>
    <definedName name="wrn.Budget._.Document." localSheetId="10" hidden="1">{#N/A,#N/A,FALSE,"Report Summary";#N/A,#N/A,FALSE,"Op. Statement";#N/A,#N/A,FALSE,"Qtly Summ.";#N/A,#N/A,FALSE,"BZW Capital";#N/A,#N/A,FALSE,"Ammort &amp; Dep.";#N/A,#N/A,FALSE,"Op Cost Summ";#N/A,#N/A,FALSE,"Rev. GIC Summ.";#N/A,#N/A,FALSE,"Stockpile Adj.";#N/A,#N/A,FALSE,"Backfill Distrib.";#N/A,#N/A,FALSE,"Backfill Detail";#N/A,#N/A,FALSE,"Total Production";#N/A,#N/A,FALSE,"Central";#N/A,#N/A,FALSE,"Discovery";#N/A,#N/A,FALSE,"Contract Rates";#N/A,#N/A,FALSE,"UG Summary";#N/A,#N/A,FALSE,"Plant Statistics";#N/A,#N/A,FALSE,"Advanced Dev.";#N/A,#N/A,FALSE,"Geology Costs";#N/A,#N/A,FALSE,"Admin Costs";#N/A,#N/A,FALSE,"Accom &amp; Flights";#N/A,#N/A,FALSE,"Labour Cost";#N/A,#N/A,FALSE,"Personnel Schedule"}</definedName>
    <definedName name="wrn.Budget._.Document." hidden="1">{#N/A,#N/A,FALSE,"Report Summary";#N/A,#N/A,FALSE,"Op. Statement";#N/A,#N/A,FALSE,"Qtly Summ.";#N/A,#N/A,FALSE,"BZW Capital";#N/A,#N/A,FALSE,"Ammort &amp; Dep.";#N/A,#N/A,FALSE,"Op Cost Summ";#N/A,#N/A,FALSE,"Rev. GIC Summ.";#N/A,#N/A,FALSE,"Stockpile Adj.";#N/A,#N/A,FALSE,"Backfill Distrib.";#N/A,#N/A,FALSE,"Backfill Detail";#N/A,#N/A,FALSE,"Total Production";#N/A,#N/A,FALSE,"Central";#N/A,#N/A,FALSE,"Discovery";#N/A,#N/A,FALSE,"Contract Rates";#N/A,#N/A,FALSE,"UG Summary";#N/A,#N/A,FALSE,"Plant Statistics";#N/A,#N/A,FALSE,"Advanced Dev.";#N/A,#N/A,FALSE,"Geology Costs";#N/A,#N/A,FALSE,"Admin Costs";#N/A,#N/A,FALSE,"Accom &amp; Flights";#N/A,#N/A,FALSE,"Labour Cost";#N/A,#N/A,FALSE,"Personnel Schedule"}</definedName>
    <definedName name="wrn.Debbie._.Hawkins." localSheetId="9" hidden="1">{"Admin Costs",#N/A,FALSE,"Act.Fcst Costs"}</definedName>
    <definedName name="wrn.Debbie._.Hawkins." localSheetId="10" hidden="1">{"Admin Costs",#N/A,FALSE,"Act.Fcst Costs"}</definedName>
    <definedName name="wrn.Debbie._.Hawkins." hidden="1">{"Admin Costs",#N/A,FALSE,"Act.Fcst Costs"}</definedName>
    <definedName name="wrn.George._.Viska." localSheetId="9" hidden="1">{#N/A,#N/A,FALSE,"Cost Report";#N/A,#N/A,FALSE,"Qtly Summ.";#N/A,#N/A,FALSE,"Mar  Qtr";#N/A,#N/A,FALSE,"Report Summary"}</definedName>
    <definedName name="wrn.George._.Viska." localSheetId="10" hidden="1">{#N/A,#N/A,FALSE,"Cost Report";#N/A,#N/A,FALSE,"Qtly Summ.";#N/A,#N/A,FALSE,"Mar  Qtr";#N/A,#N/A,FALSE,"Report Summary"}</definedName>
    <definedName name="wrn.George._.Viska." hidden="1">{#N/A,#N/A,FALSE,"Cost Report";#N/A,#N/A,FALSE,"Qtly Summ.";#N/A,#N/A,FALSE,"Mar  Qtr";#N/A,#N/A,FALSE,"Report Summary"}</definedName>
    <definedName name="wrn.Melbourne." localSheetId="9" hidden="1">{#N/A,#N/A,FALSE,"Cost Report";#N/A,#N/A,FALSE,"Sept Qtr";#N/A,#N/A,FALSE,"Qtly Summ.";#N/A,#N/A,FALSE,"Report Summary";#N/A,#N/A,FALSE,"Ammort &amp; Dep.";#N/A,#N/A,FALSE,"Rev. GIC Summ.";#N/A,#N/A,FALSE,"CAPEX";#N/A,#N/A,FALSE,"Stockpile Adj.";#N/A,#N/A,FALSE,"Cost Summary"}</definedName>
    <definedName name="wrn.Melbourne." localSheetId="10" hidden="1">{#N/A,#N/A,FALSE,"Cost Report";#N/A,#N/A,FALSE,"Sept Qtr";#N/A,#N/A,FALSE,"Qtly Summ.";#N/A,#N/A,FALSE,"Report Summary";#N/A,#N/A,FALSE,"Ammort &amp; Dep.";#N/A,#N/A,FALSE,"Rev. GIC Summ.";#N/A,#N/A,FALSE,"CAPEX";#N/A,#N/A,FALSE,"Stockpile Adj.";#N/A,#N/A,FALSE,"Cost Summary"}</definedName>
    <definedName name="wrn.Melbourne." hidden="1">{#N/A,#N/A,FALSE,"Cost Report";#N/A,#N/A,FALSE,"Sept Qtr";#N/A,#N/A,FALSE,"Qtly Summ.";#N/A,#N/A,FALSE,"Report Summary";#N/A,#N/A,FALSE,"Ammort &amp; Dep.";#N/A,#N/A,FALSE,"Rev. GIC Summ.";#N/A,#N/A,FALSE,"CAPEX";#N/A,#N/A,FALSE,"Stockpile Adj.";#N/A,#N/A,FALSE,"Cost Summary"}</definedName>
    <definedName name="wrn.Month._.Report." localSheetId="9" hidden="1">{#N/A,#N/A,FALSE,"Qtly Summ.";#N/A,#N/A,FALSE,"Cost Report";#N/A,#N/A,FALSE,"Sept Qtr";#N/A,#N/A,FALSE,"Report Summary";#N/A,#N/A,FALSE,"Cost Summary";#N/A,#N/A,FALSE,"Op Cost Summ";#N/A,#N/A,FALSE,"Central";#N/A,#N/A,FALSE,"Discovery";#N/A,#N/A,FALSE,"Total Production";#N/A,#N/A,FALSE,"UG Summary";#N/A,#N/A,FALSE,"UG Geology Rep.";#N/A,#N/A,FALSE,"Table 2.1";#N/A,#N/A,FALSE,"Plant Statistics";#N/A,#N/A,FALSE,"Advanced Dev.";#N/A,#N/A,FALSE,"Backfill Distrib.";#N/A,#N/A,FALSE,"Stockpile Adj.";#N/A,#N/A,FALSE,"Backfill Detail";#N/A,#N/A,FALSE,"CAPEX";#N/A,#N/A,FALSE,"Capital Detail";#N/A,#N/A,FALSE,"Advanced Dev."}</definedName>
    <definedName name="wrn.Month._.Report." localSheetId="10" hidden="1">{#N/A,#N/A,FALSE,"Qtly Summ.";#N/A,#N/A,FALSE,"Cost Report";#N/A,#N/A,FALSE,"Sept Qtr";#N/A,#N/A,FALSE,"Report Summary";#N/A,#N/A,FALSE,"Cost Summary";#N/A,#N/A,FALSE,"Op Cost Summ";#N/A,#N/A,FALSE,"Central";#N/A,#N/A,FALSE,"Discovery";#N/A,#N/A,FALSE,"Total Production";#N/A,#N/A,FALSE,"UG Summary";#N/A,#N/A,FALSE,"UG Geology Rep.";#N/A,#N/A,FALSE,"Table 2.1";#N/A,#N/A,FALSE,"Plant Statistics";#N/A,#N/A,FALSE,"Advanced Dev.";#N/A,#N/A,FALSE,"Backfill Distrib.";#N/A,#N/A,FALSE,"Stockpile Adj.";#N/A,#N/A,FALSE,"Backfill Detail";#N/A,#N/A,FALSE,"CAPEX";#N/A,#N/A,FALSE,"Capital Detail";#N/A,#N/A,FALSE,"Advanced Dev."}</definedName>
    <definedName name="wrn.Month._.Report." hidden="1">{#N/A,#N/A,FALSE,"Qtly Summ.";#N/A,#N/A,FALSE,"Cost Report";#N/A,#N/A,FALSE,"Sept Qtr";#N/A,#N/A,FALSE,"Report Summary";#N/A,#N/A,FALSE,"Cost Summary";#N/A,#N/A,FALSE,"Op Cost Summ";#N/A,#N/A,FALSE,"Central";#N/A,#N/A,FALSE,"Discovery";#N/A,#N/A,FALSE,"Total Production";#N/A,#N/A,FALSE,"UG Summary";#N/A,#N/A,FALSE,"UG Geology Rep.";#N/A,#N/A,FALSE,"Table 2.1";#N/A,#N/A,FALSE,"Plant Statistics";#N/A,#N/A,FALSE,"Advanced Dev.";#N/A,#N/A,FALSE,"Backfill Distrib.";#N/A,#N/A,FALSE,"Stockpile Adj.";#N/A,#N/A,FALSE,"Backfill Detail";#N/A,#N/A,FALSE,"CAPEX";#N/A,#N/A,FALSE,"Capital Detail";#N/A,#N/A,FALSE,"Advanced Dev."}</definedName>
    <definedName name="wrn.Murray._.Simons." localSheetId="9" hidden="1">{#N/A,#N/A,FALSE,"Cost Report";#N/A,#N/A,FALSE,"Table 2.1";#N/A,#N/A,FALSE,"Plant Statistics";"Plant Costs",#N/A,FALSE,"Cost Summary"}</definedName>
    <definedName name="wrn.Murray._.Simons." localSheetId="10" hidden="1">{#N/A,#N/A,FALSE,"Cost Report";#N/A,#N/A,FALSE,"Table 2.1";#N/A,#N/A,FALSE,"Plant Statistics";"Plant Costs",#N/A,FALSE,"Cost Summary"}</definedName>
    <definedName name="wrn.Murray._.Simons." hidden="1">{#N/A,#N/A,FALSE,"Cost Report";#N/A,#N/A,FALSE,"Table 2.1";#N/A,#N/A,FALSE,"Plant Statistics";"Plant Costs",#N/A,FALSE,"Cost Summary"}</definedName>
    <definedName name="wrn.Peter._.Johnston." localSheetId="9" hidden="1">{#N/A,#N/A,FALSE,"Cost Report";#N/A,#N/A,FALSE,"June Qtr";#N/A,#N/A,FALSE,"Report Summary";#N/A,#N/A,FALSE,"Qtly Summ.";#N/A,#N/A,FALSE,"Cost Summary";#N/A,#N/A,FALSE,"CapEx";#N/A,#N/A,FALSE,"Total Production";#N/A,#N/A,FALSE,"Central";#N/A,#N/A,FALSE,"Discovery";#N/A,#N/A,FALSE,"UG Summary";#N/A,#N/A,FALSE,"UG Prod.Recon.";#N/A,#N/A,FALSE,"Backfill Distrib.";#N/A,#N/A,FALSE,"EOM Survey";#N/A,#N/A,FALSE,"UG Geology Rep.";#N/A,#N/A,FALSE,"Table 2.1";#N/A,#N/A,FALSE,"Plant Statistics";#N/A,#N/A,FALSE,"Advanced Dev.";#N/A,#N/A,FALSE,"Stockpile Value"}</definedName>
    <definedName name="wrn.Peter._.Johnston." localSheetId="10" hidden="1">{#N/A,#N/A,FALSE,"Cost Report";#N/A,#N/A,FALSE,"June Qtr";#N/A,#N/A,FALSE,"Report Summary";#N/A,#N/A,FALSE,"Qtly Summ.";#N/A,#N/A,FALSE,"Cost Summary";#N/A,#N/A,FALSE,"CapEx";#N/A,#N/A,FALSE,"Total Production";#N/A,#N/A,FALSE,"Central";#N/A,#N/A,FALSE,"Discovery";#N/A,#N/A,FALSE,"UG Summary";#N/A,#N/A,FALSE,"UG Prod.Recon.";#N/A,#N/A,FALSE,"Backfill Distrib.";#N/A,#N/A,FALSE,"EOM Survey";#N/A,#N/A,FALSE,"UG Geology Rep.";#N/A,#N/A,FALSE,"Table 2.1";#N/A,#N/A,FALSE,"Plant Statistics";#N/A,#N/A,FALSE,"Advanced Dev.";#N/A,#N/A,FALSE,"Stockpile Value"}</definedName>
    <definedName name="wrn.Peter._.Johnston." hidden="1">{#N/A,#N/A,FALSE,"Cost Report";#N/A,#N/A,FALSE,"June Qtr";#N/A,#N/A,FALSE,"Report Summary";#N/A,#N/A,FALSE,"Qtly Summ.";#N/A,#N/A,FALSE,"Cost Summary";#N/A,#N/A,FALSE,"CapEx";#N/A,#N/A,FALSE,"Total Production";#N/A,#N/A,FALSE,"Central";#N/A,#N/A,FALSE,"Discovery";#N/A,#N/A,FALSE,"UG Summary";#N/A,#N/A,FALSE,"UG Prod.Recon.";#N/A,#N/A,FALSE,"Backfill Distrib.";#N/A,#N/A,FALSE,"EOM Survey";#N/A,#N/A,FALSE,"UG Geology Rep.";#N/A,#N/A,FALSE,"Table 2.1";#N/A,#N/A,FALSE,"Plant Statistics";#N/A,#N/A,FALSE,"Advanced Dev.";#N/A,#N/A,FALSE,"Stockpile Value"}</definedName>
    <definedName name="wrn.Rob._.Smith." localSheetId="9" hidden="1">{#N/A,#N/A,FALSE,"Cost Report";"Geology",#N/A,FALSE,"Cost Summary";"Geolgy Recon",#N/A,FALSE,"UG Geology Rep."}</definedName>
    <definedName name="wrn.Rob._.Smith." localSheetId="10" hidden="1">{#N/A,#N/A,FALSE,"Cost Report";"Geology",#N/A,FALSE,"Cost Summary";"Geolgy Recon",#N/A,FALSE,"UG Geology Rep."}</definedName>
    <definedName name="wrn.Rob._.Smith." hidden="1">{#N/A,#N/A,FALSE,"Cost Report";"Geology",#N/A,FALSE,"Cost Summary";"Geolgy Recon",#N/A,FALSE,"UG Geology Rep."}</definedName>
    <definedName name="wrn.Simon._.Wulff." localSheetId="9" hidden="1">{#N/A,#N/A,FALSE,"Cost Report";"U/G Costs",#N/A,FALSE,"Cost Summary";"UG Prod Sched",#N/A,FALSE,"Total Production";"UG Dev Summ",#N/A,FALSE,"UG Summary";#N/A,#N/A,FALSE,"Central";#N/A,#N/A,FALSE,"Discovery";#N/A,#N/A,FALSE,"Backfill Distrib.";#N/A,#N/A,FALSE,"EOM Survey";#N/A,#N/A,FALSE,"UG Prod.Recon.";"Geolgy Recon",#N/A,FALSE,"UG Geology Rep.";#N/A,#N/A,FALSE,"Advanced Dev."}</definedName>
    <definedName name="wrn.Simon._.Wulff." localSheetId="10" hidden="1">{#N/A,#N/A,FALSE,"Cost Report";"U/G Costs",#N/A,FALSE,"Cost Summary";"UG Prod Sched",#N/A,FALSE,"Total Production";"UG Dev Summ",#N/A,FALSE,"UG Summary";#N/A,#N/A,FALSE,"Central";#N/A,#N/A,FALSE,"Discovery";#N/A,#N/A,FALSE,"Backfill Distrib.";#N/A,#N/A,FALSE,"EOM Survey";#N/A,#N/A,FALSE,"UG Prod.Recon.";"Geolgy Recon",#N/A,FALSE,"UG Geology Rep.";#N/A,#N/A,FALSE,"Advanced Dev."}</definedName>
    <definedName name="wrn.Simon._.Wulff." hidden="1">{#N/A,#N/A,FALSE,"Cost Report";"U/G Costs",#N/A,FALSE,"Cost Summary";"UG Prod Sched",#N/A,FALSE,"Total Production";"UG Dev Summ",#N/A,FALSE,"UG Summary";#N/A,#N/A,FALSE,"Central";#N/A,#N/A,FALSE,"Discovery";#N/A,#N/A,FALSE,"Backfill Distrib.";#N/A,#N/A,FALSE,"EOM Survey";#N/A,#N/A,FALSE,"UG Prod.Recon.";"Geolgy Recon",#N/A,FALSE,"UG Geology Rep.";#N/A,#N/A,FALSE,"Advanced Dev."}</definedName>
    <definedName name="xxxx" localSheetId="9">#REF!</definedName>
    <definedName name="xxxx" localSheetId="16">#REF!</definedName>
    <definedName name="xxxx" localSheetId="15">#REF!</definedName>
    <definedName name="xxxx" localSheetId="17">#REF!</definedName>
    <definedName name="xxxx" localSheetId="19">#REF!</definedName>
    <definedName name="xxxx" localSheetId="18">#REF!</definedName>
    <definedName name="xxxx" localSheetId="21">#REF!</definedName>
    <definedName name="xxxx" localSheetId="23">#REF!</definedName>
    <definedName name="xxxx" localSheetId="25">#REF!</definedName>
    <definedName name="xxxx" localSheetId="27">#REF!</definedName>
    <definedName name="xxxx" localSheetId="10">#REF!</definedName>
    <definedName name="xxxx">#REF!</definedName>
    <definedName name="Z_079E5118_88DF_4C17_8DD7_4C23E21C216B_.wvu.Cols" localSheetId="9" hidden="1">#REF!</definedName>
    <definedName name="Z_079E5118_88DF_4C17_8DD7_4C23E21C216B_.wvu.Cols" localSheetId="16" hidden="1">#REF!</definedName>
    <definedName name="Z_079E5118_88DF_4C17_8DD7_4C23E21C216B_.wvu.Cols" localSheetId="15" hidden="1">#REF!</definedName>
    <definedName name="Z_079E5118_88DF_4C17_8DD7_4C23E21C216B_.wvu.Cols" localSheetId="17" hidden="1">#REF!</definedName>
    <definedName name="Z_079E5118_88DF_4C17_8DD7_4C23E21C216B_.wvu.Cols" localSheetId="19" hidden="1">#REF!</definedName>
    <definedName name="Z_079E5118_88DF_4C17_8DD7_4C23E21C216B_.wvu.Cols" localSheetId="18" hidden="1">#REF!</definedName>
    <definedName name="Z_079E5118_88DF_4C17_8DD7_4C23E21C216B_.wvu.Cols" localSheetId="21" hidden="1">#REF!</definedName>
    <definedName name="Z_079E5118_88DF_4C17_8DD7_4C23E21C216B_.wvu.Cols" localSheetId="23" hidden="1">#REF!</definedName>
    <definedName name="Z_079E5118_88DF_4C17_8DD7_4C23E21C216B_.wvu.Cols" localSheetId="25" hidden="1">#REF!</definedName>
    <definedName name="Z_079E5118_88DF_4C17_8DD7_4C23E21C216B_.wvu.Cols" localSheetId="27" hidden="1">#REF!</definedName>
    <definedName name="Z_079E5118_88DF_4C17_8DD7_4C23E21C216B_.wvu.Cols" localSheetId="10" hidden="1">#REF!</definedName>
    <definedName name="Z_079E5118_88DF_4C17_8DD7_4C23E21C216B_.wvu.Cols" hidden="1">#REF!</definedName>
    <definedName name="Z_079E5118_88DF_4C17_8DD7_4C23E21C216B_.wvu.PrintArea" localSheetId="9" hidden="1">#REF!</definedName>
    <definedName name="Z_079E5118_88DF_4C17_8DD7_4C23E21C216B_.wvu.PrintArea" localSheetId="16" hidden="1">#REF!</definedName>
    <definedName name="Z_079E5118_88DF_4C17_8DD7_4C23E21C216B_.wvu.PrintArea" localSheetId="15" hidden="1">#REF!</definedName>
    <definedName name="Z_079E5118_88DF_4C17_8DD7_4C23E21C216B_.wvu.PrintArea" localSheetId="17" hidden="1">#REF!</definedName>
    <definedName name="Z_079E5118_88DF_4C17_8DD7_4C23E21C216B_.wvu.PrintArea" localSheetId="19" hidden="1">#REF!</definedName>
    <definedName name="Z_079E5118_88DF_4C17_8DD7_4C23E21C216B_.wvu.PrintArea" localSheetId="18" hidden="1">#REF!</definedName>
    <definedName name="Z_079E5118_88DF_4C17_8DD7_4C23E21C216B_.wvu.PrintArea" localSheetId="21" hidden="1">#REF!</definedName>
    <definedName name="Z_079E5118_88DF_4C17_8DD7_4C23E21C216B_.wvu.PrintArea" localSheetId="23" hidden="1">#REF!</definedName>
    <definedName name="Z_079E5118_88DF_4C17_8DD7_4C23E21C216B_.wvu.PrintArea" localSheetId="25" hidden="1">#REF!</definedName>
    <definedName name="Z_079E5118_88DF_4C17_8DD7_4C23E21C216B_.wvu.PrintArea" localSheetId="27" hidden="1">#REF!</definedName>
    <definedName name="Z_079E5118_88DF_4C17_8DD7_4C23E21C216B_.wvu.PrintArea" localSheetId="10" hidden="1">#REF!</definedName>
    <definedName name="Z_079E5118_88DF_4C17_8DD7_4C23E21C216B_.wvu.PrintArea" hidden="1">#REF!</definedName>
    <definedName name="Z_079E5118_88DF_4C17_8DD7_4C23E21C216B_.wvu.Rows" localSheetId="9" hidden="1">#REF!</definedName>
    <definedName name="Z_079E5118_88DF_4C17_8DD7_4C23E21C216B_.wvu.Rows" localSheetId="16" hidden="1">#REF!</definedName>
    <definedName name="Z_079E5118_88DF_4C17_8DD7_4C23E21C216B_.wvu.Rows" localSheetId="15" hidden="1">#REF!</definedName>
    <definedName name="Z_079E5118_88DF_4C17_8DD7_4C23E21C216B_.wvu.Rows" localSheetId="17" hidden="1">#REF!</definedName>
    <definedName name="Z_079E5118_88DF_4C17_8DD7_4C23E21C216B_.wvu.Rows" localSheetId="19" hidden="1">#REF!</definedName>
    <definedName name="Z_079E5118_88DF_4C17_8DD7_4C23E21C216B_.wvu.Rows" localSheetId="18" hidden="1">#REF!</definedName>
    <definedName name="Z_079E5118_88DF_4C17_8DD7_4C23E21C216B_.wvu.Rows" localSheetId="21" hidden="1">#REF!</definedName>
    <definedName name="Z_079E5118_88DF_4C17_8DD7_4C23E21C216B_.wvu.Rows" localSheetId="23" hidden="1">#REF!</definedName>
    <definedName name="Z_079E5118_88DF_4C17_8DD7_4C23E21C216B_.wvu.Rows" localSheetId="25" hidden="1">#REF!</definedName>
    <definedName name="Z_079E5118_88DF_4C17_8DD7_4C23E21C216B_.wvu.Rows" localSheetId="27" hidden="1">#REF!</definedName>
    <definedName name="Z_079E5118_88DF_4C17_8DD7_4C23E21C216B_.wvu.Rows" localSheetId="10" hidden="1">#REF!</definedName>
    <definedName name="Z_079E5118_88DF_4C17_8DD7_4C23E21C216B_.wvu.Rows" hidden="1">#REF!</definedName>
    <definedName name="Z_66E11401_3E20_11D5_9ADD_00609724276F_.wvu.PrintArea" localSheetId="7" hidden="1">#REF!</definedName>
    <definedName name="Z_66E11401_3E20_11D5_9ADD_00609724276F_.wvu.PrintArea" localSheetId="9" hidden="1">#REF!</definedName>
    <definedName name="Z_66E11401_3E20_11D5_9ADD_00609724276F_.wvu.PrintArea" localSheetId="16" hidden="1">#REF!</definedName>
    <definedName name="Z_66E11401_3E20_11D5_9ADD_00609724276F_.wvu.PrintArea" localSheetId="15" hidden="1">#REF!</definedName>
    <definedName name="Z_66E11401_3E20_11D5_9ADD_00609724276F_.wvu.PrintArea" localSheetId="17" hidden="1">#REF!</definedName>
    <definedName name="Z_66E11401_3E20_11D5_9ADD_00609724276F_.wvu.PrintArea" localSheetId="19" hidden="1">#REF!</definedName>
    <definedName name="Z_66E11401_3E20_11D5_9ADD_00609724276F_.wvu.PrintArea" localSheetId="18" hidden="1">#REF!</definedName>
    <definedName name="Z_66E11401_3E20_11D5_9ADD_00609724276F_.wvu.PrintArea" localSheetId="21" hidden="1">#REF!</definedName>
    <definedName name="Z_66E11401_3E20_11D5_9ADD_00609724276F_.wvu.PrintArea" localSheetId="23" hidden="1">#REF!</definedName>
    <definedName name="Z_66E11401_3E20_11D5_9ADD_00609724276F_.wvu.PrintArea" localSheetId="25" hidden="1">#REF!</definedName>
    <definedName name="Z_66E11401_3E20_11D5_9ADD_00609724276F_.wvu.PrintArea" localSheetId="27" hidden="1">#REF!</definedName>
    <definedName name="Z_66E11401_3E20_11D5_9ADD_00609724276F_.wvu.PrintArea" localSheetId="11" hidden="1">#REF!</definedName>
    <definedName name="Z_66E11401_3E20_11D5_9ADD_00609724276F_.wvu.PrintArea" localSheetId="2" hidden="1">#REF!</definedName>
    <definedName name="Z_66E11401_3E20_11D5_9ADD_00609724276F_.wvu.PrintArea" localSheetId="3" hidden="1">#REF!</definedName>
    <definedName name="Z_66E11401_3E20_11D5_9ADD_00609724276F_.wvu.PrintArea" localSheetId="13" hidden="1">#REF!</definedName>
    <definedName name="Z_66E11401_3E20_11D5_9ADD_00609724276F_.wvu.PrintArea" localSheetId="0" hidden="1">#REF!</definedName>
    <definedName name="Z_66E11401_3E20_11D5_9ADD_00609724276F_.wvu.PrintArea" localSheetId="5" hidden="1">#REF!</definedName>
    <definedName name="Z_66E11401_3E20_11D5_9ADD_00609724276F_.wvu.PrintArea" localSheetId="10" hidden="1">#REF!</definedName>
    <definedName name="Z_66E11401_3E20_11D5_9ADD_00609724276F_.wvu.PrintArea" hidden="1">#REF!</definedName>
    <definedName name="あ" localSheetId="9">#REF!</definedName>
    <definedName name="あ" localSheetId="16">#REF!</definedName>
    <definedName name="あ" localSheetId="15">#REF!</definedName>
    <definedName name="あ" localSheetId="17">#REF!</definedName>
    <definedName name="あ" localSheetId="19">#REF!</definedName>
    <definedName name="あ" localSheetId="18">#REF!</definedName>
    <definedName name="あ" localSheetId="21">#REF!</definedName>
    <definedName name="あ" localSheetId="23">#REF!</definedName>
    <definedName name="あ" localSheetId="25">#REF!</definedName>
    <definedName name="あ" localSheetId="27">#REF!</definedName>
    <definedName name="あ" localSheetId="10">#REF!</definedName>
    <definedName name="あ">#REF!</definedName>
    <definedName name="あ１２５" localSheetId="9">[21]MAIN時間見積り!#REF!</definedName>
    <definedName name="あ１２５" localSheetId="16">[21]MAIN時間見積り!#REF!</definedName>
    <definedName name="あ１２５" localSheetId="15">[21]MAIN時間見積り!#REF!</definedName>
    <definedName name="あ１２５" localSheetId="17">[21]MAIN時間見積り!#REF!</definedName>
    <definedName name="あ１２５" localSheetId="19">[21]MAIN時間見積り!#REF!</definedName>
    <definedName name="あ１２５" localSheetId="18">[21]MAIN時間見積り!#REF!</definedName>
    <definedName name="あ１２５" localSheetId="21">[21]MAIN時間見積り!#REF!</definedName>
    <definedName name="あ１２５" localSheetId="23">[21]MAIN時間見積り!#REF!</definedName>
    <definedName name="あ１２５" localSheetId="25">[21]MAIN時間見積り!#REF!</definedName>
    <definedName name="あ１２５" localSheetId="27">[21]MAIN時間見積り!#REF!</definedName>
    <definedName name="あ１２５" localSheetId="10">[21]MAIN時間見積り!#REF!</definedName>
    <definedName name="あ１２５">[21]MAIN時間見積り!#REF!</definedName>
    <definedName name="あ４２０" localSheetId="9">[22]処理機能記述!#REF!</definedName>
    <definedName name="あ４２０" localSheetId="16">[22]処理機能記述!#REF!</definedName>
    <definedName name="あ４２０" localSheetId="15">[22]処理機能記述!#REF!</definedName>
    <definedName name="あ４２０" localSheetId="17">[22]処理機能記述!#REF!</definedName>
    <definedName name="あ４２０" localSheetId="19">[22]処理機能記述!#REF!</definedName>
    <definedName name="あ４２０" localSheetId="18">[22]処理機能記述!#REF!</definedName>
    <definedName name="あ４２０" localSheetId="21">[22]処理機能記述!#REF!</definedName>
    <definedName name="あ４２０" localSheetId="23">[22]処理機能記述!#REF!</definedName>
    <definedName name="あ４２０" localSheetId="25">[22]処理機能記述!#REF!</definedName>
    <definedName name="あ４２０" localSheetId="27">[22]処理機能記述!#REF!</definedName>
    <definedName name="あ４２０" localSheetId="10">[22]処理機能記述!#REF!</definedName>
    <definedName name="あ４２０">[22]処理機能記述!#REF!</definedName>
    <definedName name="あ４５０" localSheetId="9">[22]処理機能記述!#REF!</definedName>
    <definedName name="あ４５０" localSheetId="16">[22]処理機能記述!#REF!</definedName>
    <definedName name="あ４５０" localSheetId="15">[22]処理機能記述!#REF!</definedName>
    <definedName name="あ４５０" localSheetId="17">[22]処理機能記述!#REF!</definedName>
    <definedName name="あ４５０" localSheetId="19">[22]処理機能記述!#REF!</definedName>
    <definedName name="あ４５０" localSheetId="18">[22]処理機能記述!#REF!</definedName>
    <definedName name="あ４５０" localSheetId="21">[22]処理機能記述!#REF!</definedName>
    <definedName name="あ４５０" localSheetId="23">[22]処理機能記述!#REF!</definedName>
    <definedName name="あ４５０" localSheetId="25">[22]処理機能記述!#REF!</definedName>
    <definedName name="あ４５０" localSheetId="27">[22]処理機能記述!#REF!</definedName>
    <definedName name="あ４５０" localSheetId="10">[22]処理機能記述!#REF!</definedName>
    <definedName name="あ４５０">[22]処理機能記述!#REF!</definedName>
    <definedName name="あ５００" localSheetId="9">#REF!</definedName>
    <definedName name="あ５００" localSheetId="16">#REF!</definedName>
    <definedName name="あ５００" localSheetId="15">#REF!</definedName>
    <definedName name="あ５００" localSheetId="17">#REF!</definedName>
    <definedName name="あ５００" localSheetId="19">#REF!</definedName>
    <definedName name="あ５００" localSheetId="18">#REF!</definedName>
    <definedName name="あ５００" localSheetId="21">#REF!</definedName>
    <definedName name="あ５００" localSheetId="23">#REF!</definedName>
    <definedName name="あ５００" localSheetId="25">#REF!</definedName>
    <definedName name="あ５００" localSheetId="27">#REF!</definedName>
    <definedName name="あ５００" localSheetId="10">#REF!</definedName>
    <definedName name="あ５００">#REF!</definedName>
    <definedName name="あああ" localSheetId="9">#REF!</definedName>
    <definedName name="あああ" localSheetId="16">#REF!</definedName>
    <definedName name="あああ" localSheetId="15">#REF!</definedName>
    <definedName name="あああ" localSheetId="17">#REF!</definedName>
    <definedName name="あああ" localSheetId="19">#REF!</definedName>
    <definedName name="あああ" localSheetId="18">#REF!</definedName>
    <definedName name="あああ" localSheetId="21">#REF!</definedName>
    <definedName name="あああ" localSheetId="23">#REF!</definedName>
    <definedName name="あああ" localSheetId="25">#REF!</definedName>
    <definedName name="あああ" localSheetId="27">#REF!</definedName>
    <definedName name="あああ" localSheetId="10">#REF!</definedName>
    <definedName name="あああ">#REF!</definedName>
    <definedName name="いいい" localSheetId="9">#REF!</definedName>
    <definedName name="いいい" localSheetId="16">#REF!</definedName>
    <definedName name="いいい" localSheetId="15">#REF!</definedName>
    <definedName name="いいい" localSheetId="17">#REF!</definedName>
    <definedName name="いいい" localSheetId="19">#REF!</definedName>
    <definedName name="いいい" localSheetId="18">#REF!</definedName>
    <definedName name="いいい" localSheetId="21">#REF!</definedName>
    <definedName name="いいい" localSheetId="23">#REF!</definedName>
    <definedName name="いいい" localSheetId="25">#REF!</definedName>
    <definedName name="いいい" localSheetId="27">#REF!</definedName>
    <definedName name="いいい" localSheetId="10">#REF!</definedName>
    <definedName name="いいい">#REF!</definedName>
    <definedName name="ｽﾐﾄﾛ材CIF単価ﾄﾞﾙ" localSheetId="9">#REF!</definedName>
    <definedName name="ｽﾐﾄﾛ材CIF単価ﾄﾞﾙ" localSheetId="16">#REF!</definedName>
    <definedName name="ｽﾐﾄﾛ材CIF単価ﾄﾞﾙ" localSheetId="15">#REF!</definedName>
    <definedName name="ｽﾐﾄﾛ材CIF単価ﾄﾞﾙ" localSheetId="17">#REF!</definedName>
    <definedName name="ｽﾐﾄﾛ材CIF単価ﾄﾞﾙ" localSheetId="19">#REF!</definedName>
    <definedName name="ｽﾐﾄﾛ材CIF単価ﾄﾞﾙ" localSheetId="18">#REF!</definedName>
    <definedName name="ｽﾐﾄﾛ材CIF単価ﾄﾞﾙ" localSheetId="21">#REF!</definedName>
    <definedName name="ｽﾐﾄﾛ材CIF単価ﾄﾞﾙ" localSheetId="23">#REF!</definedName>
    <definedName name="ｽﾐﾄﾛ材CIF単価ﾄﾞﾙ" localSheetId="25">#REF!</definedName>
    <definedName name="ｽﾐﾄﾛ材CIF単価ﾄﾞﾙ" localSheetId="27">#REF!</definedName>
    <definedName name="ｽﾐﾄﾛ材CIF単価ﾄﾞﾙ" localSheetId="10">#REF!</definedName>
    <definedName name="ｽﾐﾄﾛ材CIF単価ﾄﾞﾙ">#REF!</definedName>
    <definedName name="ｽﾐﾄﾛ材CIF率" localSheetId="9">#REF!</definedName>
    <definedName name="ｽﾐﾄﾛ材CIF率" localSheetId="16">#REF!</definedName>
    <definedName name="ｽﾐﾄﾛ材CIF率" localSheetId="15">#REF!</definedName>
    <definedName name="ｽﾐﾄﾛ材CIF率" localSheetId="17">#REF!</definedName>
    <definedName name="ｽﾐﾄﾛ材CIF率" localSheetId="19">#REF!</definedName>
    <definedName name="ｽﾐﾄﾛ材CIF率" localSheetId="18">#REF!</definedName>
    <definedName name="ｽﾐﾄﾛ材CIF率" localSheetId="21">#REF!</definedName>
    <definedName name="ｽﾐﾄﾛ材CIF率" localSheetId="23">#REF!</definedName>
    <definedName name="ｽﾐﾄﾛ材CIF率" localSheetId="25">#REF!</definedName>
    <definedName name="ｽﾐﾄﾛ材CIF率" localSheetId="27">#REF!</definedName>
    <definedName name="ｽﾐﾄﾛ材CIF率" localSheetId="10">#REF!</definedName>
    <definedName name="ｽﾐﾄﾛ材CIF率">#REF!</definedName>
    <definedName name="ｽﾐﾄﾛ材FOB率" localSheetId="9">#REF!</definedName>
    <definedName name="ｽﾐﾄﾛ材FOB率" localSheetId="16">#REF!</definedName>
    <definedName name="ｽﾐﾄﾛ材FOB率" localSheetId="15">#REF!</definedName>
    <definedName name="ｽﾐﾄﾛ材FOB率" localSheetId="17">#REF!</definedName>
    <definedName name="ｽﾐﾄﾛ材FOB率" localSheetId="19">#REF!</definedName>
    <definedName name="ｽﾐﾄﾛ材FOB率" localSheetId="18">#REF!</definedName>
    <definedName name="ｽﾐﾄﾛ材FOB率" localSheetId="21">#REF!</definedName>
    <definedName name="ｽﾐﾄﾛ材FOB率" localSheetId="23">#REF!</definedName>
    <definedName name="ｽﾐﾄﾛ材FOB率" localSheetId="25">#REF!</definedName>
    <definedName name="ｽﾐﾄﾛ材FOB率" localSheetId="27">#REF!</definedName>
    <definedName name="ｽﾐﾄﾛ材FOB率" localSheetId="10">#REF!</definedName>
    <definedName name="ｽﾐﾄﾛ材FOB率">#REF!</definedName>
    <definedName name="テーブルレイアウト作成" localSheetId="9">#REF!</definedName>
    <definedName name="テーブルレイアウト作成" localSheetId="16">#REF!</definedName>
    <definedName name="テーブルレイアウト作成" localSheetId="15">#REF!</definedName>
    <definedName name="テーブルレイアウト作成" localSheetId="17">#REF!</definedName>
    <definedName name="テーブルレイアウト作成" localSheetId="19">#REF!</definedName>
    <definedName name="テーブルレイアウト作成" localSheetId="18">#REF!</definedName>
    <definedName name="テーブルレイアウト作成" localSheetId="21">#REF!</definedName>
    <definedName name="テーブルレイアウト作成" localSheetId="23">#REF!</definedName>
    <definedName name="テーブルレイアウト作成" localSheetId="25">#REF!</definedName>
    <definedName name="テーブルレイアウト作成" localSheetId="27">#REF!</definedName>
    <definedName name="テーブルレイアウト作成" localSheetId="10">#REF!</definedName>
    <definedName name="テーブルレイアウト作成">#REF!</definedName>
    <definedName name="プログラム区分名称">[23]選択項目一覧!$A$1</definedName>
    <definedName name="ﾚｰﾄKD" localSheetId="9">#REF!</definedName>
    <definedName name="ﾚｰﾄKD" localSheetId="16">#REF!</definedName>
    <definedName name="ﾚｰﾄKD" localSheetId="15">#REF!</definedName>
    <definedName name="ﾚｰﾄKD" localSheetId="17">#REF!</definedName>
    <definedName name="ﾚｰﾄKD" localSheetId="19">#REF!</definedName>
    <definedName name="ﾚｰﾄKD" localSheetId="18">#REF!</definedName>
    <definedName name="ﾚｰﾄKD" localSheetId="21">#REF!</definedName>
    <definedName name="ﾚｰﾄKD" localSheetId="23">#REF!</definedName>
    <definedName name="ﾚｰﾄKD" localSheetId="25">#REF!</definedName>
    <definedName name="ﾚｰﾄKD" localSheetId="27">#REF!</definedName>
    <definedName name="ﾚｰﾄKD" localSheetId="10">#REF!</definedName>
    <definedName name="ﾚｰﾄKD">#REF!</definedName>
    <definedName name="ﾚｰﾄKD外" localSheetId="9">#REF!</definedName>
    <definedName name="ﾚｰﾄKD外" localSheetId="16">#REF!</definedName>
    <definedName name="ﾚｰﾄKD外" localSheetId="15">#REF!</definedName>
    <definedName name="ﾚｰﾄKD外" localSheetId="17">#REF!</definedName>
    <definedName name="ﾚｰﾄKD外" localSheetId="19">#REF!</definedName>
    <definedName name="ﾚｰﾄKD外" localSheetId="18">#REF!</definedName>
    <definedName name="ﾚｰﾄKD外" localSheetId="21">#REF!</definedName>
    <definedName name="ﾚｰﾄKD外" localSheetId="23">#REF!</definedName>
    <definedName name="ﾚｰﾄKD外" localSheetId="25">#REF!</definedName>
    <definedName name="ﾚｰﾄKD外" localSheetId="27">#REF!</definedName>
    <definedName name="ﾚｰﾄKD外" localSheetId="10">#REF!</definedName>
    <definedName name="ﾚｰﾄKD外">#REF!</definedName>
    <definedName name="一般為替ﾚｰﾄ元ﾄﾞﾙ" localSheetId="9">#REF!</definedName>
    <definedName name="一般為替ﾚｰﾄ元ﾄﾞﾙ" localSheetId="16">#REF!</definedName>
    <definedName name="一般為替ﾚｰﾄ元ﾄﾞﾙ" localSheetId="15">#REF!</definedName>
    <definedName name="一般為替ﾚｰﾄ元ﾄﾞﾙ" localSheetId="17">#REF!</definedName>
    <definedName name="一般為替ﾚｰﾄ元ﾄﾞﾙ" localSheetId="19">#REF!</definedName>
    <definedName name="一般為替ﾚｰﾄ元ﾄﾞﾙ" localSheetId="18">#REF!</definedName>
    <definedName name="一般為替ﾚｰﾄ元ﾄﾞﾙ" localSheetId="21">#REF!</definedName>
    <definedName name="一般為替ﾚｰﾄ元ﾄﾞﾙ" localSheetId="23">#REF!</definedName>
    <definedName name="一般為替ﾚｰﾄ元ﾄﾞﾙ" localSheetId="25">#REF!</definedName>
    <definedName name="一般為替ﾚｰﾄ元ﾄﾞﾙ" localSheetId="27">#REF!</definedName>
    <definedName name="一般為替ﾚｰﾄ元ﾄﾞﾙ" localSheetId="10">#REF!</definedName>
    <definedName name="一般為替ﾚｰﾄ元ﾄﾞﾙ">#REF!</definedName>
    <definedName name="一般為替ﾚｰﾄ円ﾄﾞﾙ" localSheetId="9">#REF!</definedName>
    <definedName name="一般為替ﾚｰﾄ円ﾄﾞﾙ" localSheetId="16">#REF!</definedName>
    <definedName name="一般為替ﾚｰﾄ円ﾄﾞﾙ" localSheetId="15">#REF!</definedName>
    <definedName name="一般為替ﾚｰﾄ円ﾄﾞﾙ" localSheetId="17">#REF!</definedName>
    <definedName name="一般為替ﾚｰﾄ円ﾄﾞﾙ" localSheetId="19">#REF!</definedName>
    <definedName name="一般為替ﾚｰﾄ円ﾄﾞﾙ" localSheetId="18">#REF!</definedName>
    <definedName name="一般為替ﾚｰﾄ円ﾄﾞﾙ" localSheetId="21">#REF!</definedName>
    <definedName name="一般為替ﾚｰﾄ円ﾄﾞﾙ" localSheetId="23">#REF!</definedName>
    <definedName name="一般為替ﾚｰﾄ円ﾄﾞﾙ" localSheetId="25">#REF!</definedName>
    <definedName name="一般為替ﾚｰﾄ円ﾄﾞﾙ" localSheetId="27">#REF!</definedName>
    <definedName name="一般為替ﾚｰﾄ円ﾄﾞﾙ" localSheetId="10">#REF!</definedName>
    <definedName name="一般為替ﾚｰﾄ円ﾄﾞﾙ">#REF!</definedName>
    <definedName name="一般為替ﾚｰﾄ円元" localSheetId="9">#REF!</definedName>
    <definedName name="一般為替ﾚｰﾄ円元" localSheetId="16">#REF!</definedName>
    <definedName name="一般為替ﾚｰﾄ円元" localSheetId="15">#REF!</definedName>
    <definedName name="一般為替ﾚｰﾄ円元" localSheetId="17">#REF!</definedName>
    <definedName name="一般為替ﾚｰﾄ円元" localSheetId="19">#REF!</definedName>
    <definedName name="一般為替ﾚｰﾄ円元" localSheetId="18">#REF!</definedName>
    <definedName name="一般為替ﾚｰﾄ円元" localSheetId="21">#REF!</definedName>
    <definedName name="一般為替ﾚｰﾄ円元" localSheetId="23">#REF!</definedName>
    <definedName name="一般為替ﾚｰﾄ円元" localSheetId="25">#REF!</definedName>
    <definedName name="一般為替ﾚｰﾄ円元" localSheetId="27">#REF!</definedName>
    <definedName name="一般為替ﾚｰﾄ円元" localSheetId="10">#REF!</definedName>
    <definedName name="一般為替ﾚｰﾄ円元">#REF!</definedName>
    <definedName name="他社輸入一般為替ﾚｰﾄ円ﾄﾞﾙ" localSheetId="9">#REF!</definedName>
    <definedName name="他社輸入一般為替ﾚｰﾄ円ﾄﾞﾙ" localSheetId="16">#REF!</definedName>
    <definedName name="他社輸入一般為替ﾚｰﾄ円ﾄﾞﾙ" localSheetId="15">#REF!</definedName>
    <definedName name="他社輸入一般為替ﾚｰﾄ円ﾄﾞﾙ" localSheetId="17">#REF!</definedName>
    <definedName name="他社輸入一般為替ﾚｰﾄ円ﾄﾞﾙ" localSheetId="19">#REF!</definedName>
    <definedName name="他社輸入一般為替ﾚｰﾄ円ﾄﾞﾙ" localSheetId="18">#REF!</definedName>
    <definedName name="他社輸入一般為替ﾚｰﾄ円ﾄﾞﾙ" localSheetId="21">#REF!</definedName>
    <definedName name="他社輸入一般為替ﾚｰﾄ円ﾄﾞﾙ" localSheetId="23">#REF!</definedName>
    <definedName name="他社輸入一般為替ﾚｰﾄ円ﾄﾞﾙ" localSheetId="25">#REF!</definedName>
    <definedName name="他社輸入一般為替ﾚｰﾄ円ﾄﾞﾙ" localSheetId="27">#REF!</definedName>
    <definedName name="他社輸入一般為替ﾚｰﾄ円ﾄﾞﾙ" localSheetId="10">#REF!</definedName>
    <definedName name="他社輸入一般為替ﾚｰﾄ円ﾄﾞﾙ">#REF!</definedName>
    <definedName name="他社輸入材CIF単価ﾄﾞﾙ" localSheetId="9">#REF!</definedName>
    <definedName name="他社輸入材CIF単価ﾄﾞﾙ" localSheetId="16">#REF!</definedName>
    <definedName name="他社輸入材CIF単価ﾄﾞﾙ" localSheetId="15">#REF!</definedName>
    <definedName name="他社輸入材CIF単価ﾄﾞﾙ" localSheetId="17">#REF!</definedName>
    <definedName name="他社輸入材CIF単価ﾄﾞﾙ" localSheetId="19">#REF!</definedName>
    <definedName name="他社輸入材CIF単価ﾄﾞﾙ" localSheetId="18">#REF!</definedName>
    <definedName name="他社輸入材CIF単価ﾄﾞﾙ" localSheetId="21">#REF!</definedName>
    <definedName name="他社輸入材CIF単価ﾄﾞﾙ" localSheetId="23">#REF!</definedName>
    <definedName name="他社輸入材CIF単価ﾄﾞﾙ" localSheetId="25">#REF!</definedName>
    <definedName name="他社輸入材CIF単価ﾄﾞﾙ" localSheetId="27">#REF!</definedName>
    <definedName name="他社輸入材CIF単価ﾄﾞﾙ" localSheetId="10">#REF!</definedName>
    <definedName name="他社輸入材CIF単価ﾄﾞﾙ">#REF!</definedName>
    <definedName name="他社輸入材一般CIF率" localSheetId="9">#REF!</definedName>
    <definedName name="他社輸入材一般CIF率" localSheetId="16">#REF!</definedName>
    <definedName name="他社輸入材一般CIF率" localSheetId="15">#REF!</definedName>
    <definedName name="他社輸入材一般CIF率" localSheetId="17">#REF!</definedName>
    <definedName name="他社輸入材一般CIF率" localSheetId="19">#REF!</definedName>
    <definedName name="他社輸入材一般CIF率" localSheetId="18">#REF!</definedName>
    <definedName name="他社輸入材一般CIF率" localSheetId="21">#REF!</definedName>
    <definedName name="他社輸入材一般CIF率" localSheetId="23">#REF!</definedName>
    <definedName name="他社輸入材一般CIF率" localSheetId="25">#REF!</definedName>
    <definedName name="他社輸入材一般CIF率" localSheetId="27">#REF!</definedName>
    <definedName name="他社輸入材一般CIF率" localSheetId="10">#REF!</definedName>
    <definedName name="他社輸入材一般CIF率">#REF!</definedName>
    <definedName name="保険料率" localSheetId="9">#REF!</definedName>
    <definedName name="保険料率" localSheetId="16">#REF!</definedName>
    <definedName name="保険料率" localSheetId="15">#REF!</definedName>
    <definedName name="保険料率" localSheetId="17">#REF!</definedName>
    <definedName name="保険料率" localSheetId="19">#REF!</definedName>
    <definedName name="保険料率" localSheetId="18">#REF!</definedName>
    <definedName name="保険料率" localSheetId="21">#REF!</definedName>
    <definedName name="保険料率" localSheetId="23">#REF!</definedName>
    <definedName name="保険料率" localSheetId="25">#REF!</definedName>
    <definedName name="保険料率" localSheetId="27">#REF!</definedName>
    <definedName name="保険料率" localSheetId="10">#REF!</definedName>
    <definedName name="保険料率">#REF!</definedName>
    <definedName name="円ドル" localSheetId="9">#REF!</definedName>
    <definedName name="円ドル" localSheetId="16">#REF!</definedName>
    <definedName name="円ドル" localSheetId="15">#REF!</definedName>
    <definedName name="円ドル" localSheetId="17">#REF!</definedName>
    <definedName name="円ドル" localSheetId="19">#REF!</definedName>
    <definedName name="円ドル" localSheetId="18">#REF!</definedName>
    <definedName name="円ドル" localSheetId="21">#REF!</definedName>
    <definedName name="円ドル" localSheetId="23">#REF!</definedName>
    <definedName name="円ドル" localSheetId="25">#REF!</definedName>
    <definedName name="円ドル" localSheetId="27">#REF!</definedName>
    <definedName name="円ドル" localSheetId="10">#REF!</definedName>
    <definedName name="円ドル">#REF!</definedName>
    <definedName name="印刷用" localSheetId="9">[24]レポートレイアウト!#REF!</definedName>
    <definedName name="印刷用" localSheetId="16">[24]レポートレイアウト!#REF!</definedName>
    <definedName name="印刷用" localSheetId="15">[24]レポートレイアウト!#REF!</definedName>
    <definedName name="印刷用" localSheetId="17">[24]レポートレイアウト!#REF!</definedName>
    <definedName name="印刷用" localSheetId="19">[24]レポートレイアウト!#REF!</definedName>
    <definedName name="印刷用" localSheetId="18">[24]レポートレイアウト!#REF!</definedName>
    <definedName name="印刷用" localSheetId="21">[24]レポートレイアウト!#REF!</definedName>
    <definedName name="印刷用" localSheetId="23">[24]レポートレイアウト!#REF!</definedName>
    <definedName name="印刷用" localSheetId="25">[24]レポートレイアウト!#REF!</definedName>
    <definedName name="印刷用" localSheetId="27">[24]レポートレイアウト!#REF!</definedName>
    <definedName name="印刷用" localSheetId="10">[24]レポートレイアウト!#REF!</definedName>
    <definedName name="印刷用">[24]レポートレイアウト!#REF!</definedName>
    <definedName name="基礎" localSheetId="9">#REF!</definedName>
    <definedName name="基礎" localSheetId="16">#REF!</definedName>
    <definedName name="基礎" localSheetId="15">#REF!</definedName>
    <definedName name="基礎" localSheetId="17">#REF!</definedName>
    <definedName name="基礎" localSheetId="19">#REF!</definedName>
    <definedName name="基礎" localSheetId="18">#REF!</definedName>
    <definedName name="基礎" localSheetId="21">#REF!</definedName>
    <definedName name="基礎" localSheetId="23">#REF!</definedName>
    <definedName name="基礎" localSheetId="25">#REF!</definedName>
    <definedName name="基礎" localSheetId="27">#REF!</definedName>
    <definedName name="基礎" localSheetId="10">#REF!</definedName>
    <definedName name="基礎">#REF!</definedName>
    <definedName name="帳票" localSheetId="9">#REF!</definedName>
    <definedName name="帳票" localSheetId="16">#REF!</definedName>
    <definedName name="帳票" localSheetId="15">#REF!</definedName>
    <definedName name="帳票" localSheetId="17">#REF!</definedName>
    <definedName name="帳票" localSheetId="19">#REF!</definedName>
    <definedName name="帳票" localSheetId="18">#REF!</definedName>
    <definedName name="帳票" localSheetId="21">#REF!</definedName>
    <definedName name="帳票" localSheetId="23">#REF!</definedName>
    <definedName name="帳票" localSheetId="25">#REF!</definedName>
    <definedName name="帳票" localSheetId="27">#REF!</definedName>
    <definedName name="帳票" localSheetId="10">#REF!</definedName>
    <definedName name="帳票">#REF!</definedName>
    <definedName name="所要量1" localSheetId="9">#REF!</definedName>
    <definedName name="所要量1" localSheetId="16">#REF!</definedName>
    <definedName name="所要量1" localSheetId="15">#REF!</definedName>
    <definedName name="所要量1" localSheetId="17">#REF!</definedName>
    <definedName name="所要量1" localSheetId="19">#REF!</definedName>
    <definedName name="所要量1" localSheetId="18">#REF!</definedName>
    <definedName name="所要量1" localSheetId="21">#REF!</definedName>
    <definedName name="所要量1" localSheetId="23">#REF!</definedName>
    <definedName name="所要量1" localSheetId="25">#REF!</definedName>
    <definedName name="所要量1" localSheetId="27">#REF!</definedName>
    <definedName name="所要量1" localSheetId="10">#REF!</definedName>
    <definedName name="所要量1">#REF!</definedName>
    <definedName name="所要量2" localSheetId="9">#REF!</definedName>
    <definedName name="所要量2" localSheetId="16">#REF!</definedName>
    <definedName name="所要量2" localSheetId="15">#REF!</definedName>
    <definedName name="所要量2" localSheetId="17">#REF!</definedName>
    <definedName name="所要量2" localSheetId="19">#REF!</definedName>
    <definedName name="所要量2" localSheetId="18">#REF!</definedName>
    <definedName name="所要量2" localSheetId="21">#REF!</definedName>
    <definedName name="所要量2" localSheetId="23">#REF!</definedName>
    <definedName name="所要量2" localSheetId="25">#REF!</definedName>
    <definedName name="所要量2" localSheetId="27">#REF!</definedName>
    <definedName name="所要量2" localSheetId="10">#REF!</definedName>
    <definedName name="所要量2">#REF!</definedName>
    <definedName name="所要量3" localSheetId="9">#REF!</definedName>
    <definedName name="所要量3" localSheetId="16">#REF!</definedName>
    <definedName name="所要量3" localSheetId="15">#REF!</definedName>
    <definedName name="所要量3" localSheetId="17">#REF!</definedName>
    <definedName name="所要量3" localSheetId="19">#REF!</definedName>
    <definedName name="所要量3" localSheetId="18">#REF!</definedName>
    <definedName name="所要量3" localSheetId="21">#REF!</definedName>
    <definedName name="所要量3" localSheetId="23">#REF!</definedName>
    <definedName name="所要量3" localSheetId="25">#REF!</definedName>
    <definedName name="所要量3" localSheetId="27">#REF!</definedName>
    <definedName name="所要量3" localSheetId="10">#REF!</definedName>
    <definedName name="所要量3">#REF!</definedName>
    <definedName name="所要量4" localSheetId="9">#REF!</definedName>
    <definedName name="所要量4" localSheetId="16">#REF!</definedName>
    <definedName name="所要量4" localSheetId="15">#REF!</definedName>
    <definedName name="所要量4" localSheetId="17">#REF!</definedName>
    <definedName name="所要量4" localSheetId="19">#REF!</definedName>
    <definedName name="所要量4" localSheetId="18">#REF!</definedName>
    <definedName name="所要量4" localSheetId="21">#REF!</definedName>
    <definedName name="所要量4" localSheetId="23">#REF!</definedName>
    <definedName name="所要量4" localSheetId="25">#REF!</definedName>
    <definedName name="所要量4" localSheetId="27">#REF!</definedName>
    <definedName name="所要量4" localSheetId="10">#REF!</definedName>
    <definedName name="所要量4">#REF!</definedName>
    <definedName name="所要量5" localSheetId="9">#REF!</definedName>
    <definedName name="所要量5" localSheetId="16">#REF!</definedName>
    <definedName name="所要量5" localSheetId="15">#REF!</definedName>
    <definedName name="所要量5" localSheetId="17">#REF!</definedName>
    <definedName name="所要量5" localSheetId="19">#REF!</definedName>
    <definedName name="所要量5" localSheetId="18">#REF!</definedName>
    <definedName name="所要量5" localSheetId="21">#REF!</definedName>
    <definedName name="所要量5" localSheetId="23">#REF!</definedName>
    <definedName name="所要量5" localSheetId="25">#REF!</definedName>
    <definedName name="所要量5" localSheetId="27">#REF!</definedName>
    <definedName name="所要量5" localSheetId="10">#REF!</definedName>
    <definedName name="所要量5">#REF!</definedName>
    <definedName name="損耗費" localSheetId="9">#REF!</definedName>
    <definedName name="損耗費" localSheetId="16">#REF!</definedName>
    <definedName name="損耗費" localSheetId="15">#REF!</definedName>
    <definedName name="損耗費" localSheetId="17">#REF!</definedName>
    <definedName name="損耗費" localSheetId="19">#REF!</definedName>
    <definedName name="損耗費" localSheetId="18">#REF!</definedName>
    <definedName name="損耗費" localSheetId="21">#REF!</definedName>
    <definedName name="損耗費" localSheetId="23">#REF!</definedName>
    <definedName name="損耗費" localSheetId="25">#REF!</definedName>
    <definedName name="損耗費" localSheetId="27">#REF!</definedName>
    <definedName name="損耗費" localSheetId="10">#REF!</definedName>
    <definedName name="損耗費">#REF!</definedName>
    <definedName name="日本支給材CIF単価ﾄﾞﾙ" localSheetId="9">#REF!</definedName>
    <definedName name="日本支給材CIF単価ﾄﾞﾙ" localSheetId="16">#REF!</definedName>
    <definedName name="日本支給材CIF単価ﾄﾞﾙ" localSheetId="15">#REF!</definedName>
    <definedName name="日本支給材CIF単価ﾄﾞﾙ" localSheetId="17">#REF!</definedName>
    <definedName name="日本支給材CIF単価ﾄﾞﾙ" localSheetId="19">#REF!</definedName>
    <definedName name="日本支給材CIF単価ﾄﾞﾙ" localSheetId="18">#REF!</definedName>
    <definedName name="日本支給材CIF単価ﾄﾞﾙ" localSheetId="21">#REF!</definedName>
    <definedName name="日本支給材CIF単価ﾄﾞﾙ" localSheetId="23">#REF!</definedName>
    <definedName name="日本支給材CIF単価ﾄﾞﾙ" localSheetId="25">#REF!</definedName>
    <definedName name="日本支給材CIF単価ﾄﾞﾙ" localSheetId="27">#REF!</definedName>
    <definedName name="日本支給材CIF単価ﾄﾞﾙ" localSheetId="10">#REF!</definedName>
    <definedName name="日本支給材CIF単価ﾄﾞﾙ">#REF!</definedName>
    <definedName name="日本支給材KDCIF率" localSheetId="9">#REF!</definedName>
    <definedName name="日本支給材KDCIF率" localSheetId="16">#REF!</definedName>
    <definedName name="日本支給材KDCIF率" localSheetId="15">#REF!</definedName>
    <definedName name="日本支給材KDCIF率" localSheetId="17">#REF!</definedName>
    <definedName name="日本支給材KDCIF率" localSheetId="19">#REF!</definedName>
    <definedName name="日本支給材KDCIF率" localSheetId="18">#REF!</definedName>
    <definedName name="日本支給材KDCIF率" localSheetId="21">#REF!</definedName>
    <definedName name="日本支給材KDCIF率" localSheetId="23">#REF!</definedName>
    <definedName name="日本支給材KDCIF率" localSheetId="25">#REF!</definedName>
    <definedName name="日本支給材KDCIF率" localSheetId="27">#REF!</definedName>
    <definedName name="日本支給材KDCIF率" localSheetId="10">#REF!</definedName>
    <definedName name="日本支給材KDCIF率">#REF!</definedName>
    <definedName name="日本支給材KD為替円ﾄﾞﾙ" localSheetId="9">#REF!</definedName>
    <definedName name="日本支給材KD為替円ﾄﾞﾙ" localSheetId="16">#REF!</definedName>
    <definedName name="日本支給材KD為替円ﾄﾞﾙ" localSheetId="15">#REF!</definedName>
    <definedName name="日本支給材KD為替円ﾄﾞﾙ" localSheetId="17">#REF!</definedName>
    <definedName name="日本支給材KD為替円ﾄﾞﾙ" localSheetId="19">#REF!</definedName>
    <definedName name="日本支給材KD為替円ﾄﾞﾙ" localSheetId="18">#REF!</definedName>
    <definedName name="日本支給材KD為替円ﾄﾞﾙ" localSheetId="21">#REF!</definedName>
    <definedName name="日本支給材KD為替円ﾄﾞﾙ" localSheetId="23">#REF!</definedName>
    <definedName name="日本支給材KD為替円ﾄﾞﾙ" localSheetId="25">#REF!</definedName>
    <definedName name="日本支給材KD為替円ﾄﾞﾙ" localSheetId="27">#REF!</definedName>
    <definedName name="日本支給材KD為替円ﾄﾞﾙ" localSheetId="10">#REF!</definedName>
    <definedName name="日本支給材KD為替円ﾄﾞﾙ">#REF!</definedName>
    <definedName name="日本支給材実勢単価計円" localSheetId="9">#REF!</definedName>
    <definedName name="日本支給材実勢単価計円" localSheetId="16">#REF!</definedName>
    <definedName name="日本支給材実勢単価計円" localSheetId="15">#REF!</definedName>
    <definedName name="日本支給材実勢単価計円" localSheetId="17">#REF!</definedName>
    <definedName name="日本支給材実勢単価計円" localSheetId="19">#REF!</definedName>
    <definedName name="日本支給材実勢単価計円" localSheetId="18">#REF!</definedName>
    <definedName name="日本支給材実勢単価計円" localSheetId="21">#REF!</definedName>
    <definedName name="日本支給材実勢単価計円" localSheetId="23">#REF!</definedName>
    <definedName name="日本支給材実勢単価計円" localSheetId="25">#REF!</definedName>
    <definedName name="日本支給材実勢単価計円" localSheetId="27">#REF!</definedName>
    <definedName name="日本支給材実勢単価計円" localSheetId="10">#REF!</definedName>
    <definedName name="日本支給材実勢単価計円">#REF!</definedName>
    <definedName name="日本支給材為替ﾚﾄ円ﾄﾞﾙ" localSheetId="9">#REF!</definedName>
    <definedName name="日本支給材為替ﾚﾄ円ﾄﾞﾙ" localSheetId="16">#REF!</definedName>
    <definedName name="日本支給材為替ﾚﾄ円ﾄﾞﾙ" localSheetId="15">#REF!</definedName>
    <definedName name="日本支給材為替ﾚﾄ円ﾄﾞﾙ" localSheetId="17">#REF!</definedName>
    <definedName name="日本支給材為替ﾚﾄ円ﾄﾞﾙ" localSheetId="19">#REF!</definedName>
    <definedName name="日本支給材為替ﾚﾄ円ﾄﾞﾙ" localSheetId="18">#REF!</definedName>
    <definedName name="日本支給材為替ﾚﾄ円ﾄﾞﾙ" localSheetId="21">#REF!</definedName>
    <definedName name="日本支給材為替ﾚﾄ円ﾄﾞﾙ" localSheetId="23">#REF!</definedName>
    <definedName name="日本支給材為替ﾚﾄ円ﾄﾞﾙ" localSheetId="25">#REF!</definedName>
    <definedName name="日本支給材為替ﾚﾄ円ﾄﾞﾙ" localSheetId="27">#REF!</definedName>
    <definedName name="日本支給材為替ﾚﾄ円ﾄﾞﾙ" localSheetId="10">#REF!</definedName>
    <definedName name="日本支給材為替ﾚﾄ円ﾄﾞﾙ">#REF!</definedName>
    <definedName name="日本支給材確定単価円" localSheetId="9">#REF!</definedName>
    <definedName name="日本支給材確定単価円" localSheetId="16">#REF!</definedName>
    <definedName name="日本支給材確定単価円" localSheetId="15">#REF!</definedName>
    <definedName name="日本支給材確定単価円" localSheetId="17">#REF!</definedName>
    <definedName name="日本支給材確定単価円" localSheetId="19">#REF!</definedName>
    <definedName name="日本支給材確定単価円" localSheetId="18">#REF!</definedName>
    <definedName name="日本支給材確定単価円" localSheetId="21">#REF!</definedName>
    <definedName name="日本支給材確定単価円" localSheetId="23">#REF!</definedName>
    <definedName name="日本支給材確定単価円" localSheetId="25">#REF!</definedName>
    <definedName name="日本支給材確定単価円" localSheetId="27">#REF!</definedName>
    <definedName name="日本支給材確定単価円" localSheetId="10">#REF!</definedName>
    <definedName name="日本支給材確定単価円">#REF!</definedName>
    <definedName name="更新" localSheetId="9">#REF!</definedName>
    <definedName name="更新" localSheetId="16">#REF!</definedName>
    <definedName name="更新" localSheetId="15">#REF!</definedName>
    <definedName name="更新" localSheetId="17">#REF!</definedName>
    <definedName name="更新" localSheetId="19">#REF!</definedName>
    <definedName name="更新" localSheetId="18">#REF!</definedName>
    <definedName name="更新" localSheetId="21">#REF!</definedName>
    <definedName name="更新" localSheetId="23">#REF!</definedName>
    <definedName name="更新" localSheetId="25">#REF!</definedName>
    <definedName name="更新" localSheetId="27">#REF!</definedName>
    <definedName name="更新" localSheetId="10">#REF!</definedName>
    <definedName name="更新">#REF!</definedName>
    <definedName name="本社生産共通費率" localSheetId="9">#REF!</definedName>
    <definedName name="本社生産共通費率" localSheetId="16">#REF!</definedName>
    <definedName name="本社生産共通費率" localSheetId="15">#REF!</definedName>
    <definedName name="本社生産共通費率" localSheetId="17">#REF!</definedName>
    <definedName name="本社生産共通費率" localSheetId="19">#REF!</definedName>
    <definedName name="本社生産共通費率" localSheetId="18">#REF!</definedName>
    <definedName name="本社生産共通費率" localSheetId="21">#REF!</definedName>
    <definedName name="本社生産共通費率" localSheetId="23">#REF!</definedName>
    <definedName name="本社生産共通費率" localSheetId="25">#REF!</definedName>
    <definedName name="本社生産共通費率" localSheetId="27">#REF!</definedName>
    <definedName name="本社生産共通費率" localSheetId="10">#REF!</definedName>
    <definedName name="本社生産共通費率">#REF!</definedName>
    <definedName name="本社管理費率" localSheetId="9">#REF!</definedName>
    <definedName name="本社管理費率" localSheetId="16">#REF!</definedName>
    <definedName name="本社管理費率" localSheetId="15">#REF!</definedName>
    <definedName name="本社管理費率" localSheetId="17">#REF!</definedName>
    <definedName name="本社管理費率" localSheetId="19">#REF!</definedName>
    <definedName name="本社管理費率" localSheetId="18">#REF!</definedName>
    <definedName name="本社管理費率" localSheetId="21">#REF!</definedName>
    <definedName name="本社管理費率" localSheetId="23">#REF!</definedName>
    <definedName name="本社管理費率" localSheetId="25">#REF!</definedName>
    <definedName name="本社管理費率" localSheetId="27">#REF!</definedName>
    <definedName name="本社管理費率" localSheetId="10">#REF!</definedName>
    <definedName name="本社管理費率">#REF!</definedName>
    <definedName name="本社補助部門費率" localSheetId="9">#REF!</definedName>
    <definedName name="本社補助部門費率" localSheetId="16">#REF!</definedName>
    <definedName name="本社補助部門費率" localSheetId="15">#REF!</definedName>
    <definedName name="本社補助部門費率" localSheetId="17">#REF!</definedName>
    <definedName name="本社補助部門費率" localSheetId="19">#REF!</definedName>
    <definedName name="本社補助部門費率" localSheetId="18">#REF!</definedName>
    <definedName name="本社補助部門費率" localSheetId="21">#REF!</definedName>
    <definedName name="本社補助部門費率" localSheetId="23">#REF!</definedName>
    <definedName name="本社補助部門費率" localSheetId="25">#REF!</definedName>
    <definedName name="本社補助部門費率" localSheetId="27">#REF!</definedName>
    <definedName name="本社補助部門費率" localSheetId="10">#REF!</definedName>
    <definedName name="本社補助部門費率">#REF!</definedName>
    <definedName name="材料減耗費率">'[25]125円ﾃﾞｰﾀ'!$E$119</definedName>
    <definedName name="材料減耗費率FOB" localSheetId="9">#REF!</definedName>
    <definedName name="材料減耗費率FOB" localSheetId="16">#REF!</definedName>
    <definedName name="材料減耗費率FOB" localSheetId="15">#REF!</definedName>
    <definedName name="材料減耗費率FOB" localSheetId="17">#REF!</definedName>
    <definedName name="材料減耗費率FOB" localSheetId="19">#REF!</definedName>
    <definedName name="材料減耗費率FOB" localSheetId="18">#REF!</definedName>
    <definedName name="材料減耗費率FOB" localSheetId="21">#REF!</definedName>
    <definedName name="材料減耗費率FOB" localSheetId="23">#REF!</definedName>
    <definedName name="材料減耗費率FOB" localSheetId="25">#REF!</definedName>
    <definedName name="材料減耗費率FOB" localSheetId="27">#REF!</definedName>
    <definedName name="材料減耗費率FOB" localSheetId="10">#REF!</definedName>
    <definedName name="材料減耗費率FOB">#REF!</definedName>
    <definedName name="材料総合率" localSheetId="9">#REF!</definedName>
    <definedName name="材料総合率" localSheetId="16">#REF!</definedName>
    <definedName name="材料総合率" localSheetId="15">#REF!</definedName>
    <definedName name="材料総合率" localSheetId="17">#REF!</definedName>
    <definedName name="材料総合率" localSheetId="19">#REF!</definedName>
    <definedName name="材料総合率" localSheetId="18">#REF!</definedName>
    <definedName name="材料総合率" localSheetId="21">#REF!</definedName>
    <definedName name="材料総合率" localSheetId="23">#REF!</definedName>
    <definedName name="材料総合率" localSheetId="25">#REF!</definedName>
    <definedName name="材料総合率" localSheetId="27">#REF!</definedName>
    <definedName name="材料総合率" localSheetId="10">#REF!</definedName>
    <definedName name="材料総合率">#REF!</definedName>
    <definedName name="材料調達資金金利率" localSheetId="9">#REF!</definedName>
    <definedName name="材料調達資金金利率" localSheetId="16">#REF!</definedName>
    <definedName name="材料調達資金金利率" localSheetId="15">#REF!</definedName>
    <definedName name="材料調達資金金利率" localSheetId="17">#REF!</definedName>
    <definedName name="材料調達資金金利率" localSheetId="19">#REF!</definedName>
    <definedName name="材料調達資金金利率" localSheetId="18">#REF!</definedName>
    <definedName name="材料調達資金金利率" localSheetId="21">#REF!</definedName>
    <definedName name="材料調達資金金利率" localSheetId="23">#REF!</definedName>
    <definedName name="材料調達資金金利率" localSheetId="25">#REF!</definedName>
    <definedName name="材料調達資金金利率" localSheetId="27">#REF!</definedName>
    <definedName name="材料調達資金金利率" localSheetId="10">#REF!</definedName>
    <definedName name="材料調達資金金利率">#REF!</definedName>
    <definedName name="検索" localSheetId="9">#REF!</definedName>
    <definedName name="検索" localSheetId="16">#REF!</definedName>
    <definedName name="検索" localSheetId="15">#REF!</definedName>
    <definedName name="検索" localSheetId="17">#REF!</definedName>
    <definedName name="検索" localSheetId="19">#REF!</definedName>
    <definedName name="検索" localSheetId="18">#REF!</definedName>
    <definedName name="検索" localSheetId="21">#REF!</definedName>
    <definedName name="検索" localSheetId="23">#REF!</definedName>
    <definedName name="検索" localSheetId="25">#REF!</definedName>
    <definedName name="検索" localSheetId="27">#REF!</definedName>
    <definedName name="検索" localSheetId="10">#REF!</definedName>
    <definedName name="検索">#REF!</definedName>
    <definedName name="機能" localSheetId="9">#REF!</definedName>
    <definedName name="機能" localSheetId="16">#REF!</definedName>
    <definedName name="機能" localSheetId="15">#REF!</definedName>
    <definedName name="機能" localSheetId="17">#REF!</definedName>
    <definedName name="機能" localSheetId="19">#REF!</definedName>
    <definedName name="機能" localSheetId="18">#REF!</definedName>
    <definedName name="機能" localSheetId="21">#REF!</definedName>
    <definedName name="機能" localSheetId="23">#REF!</definedName>
    <definedName name="機能" localSheetId="25">#REF!</definedName>
    <definedName name="機能" localSheetId="27">#REF!</definedName>
    <definedName name="機能" localSheetId="10">#REF!</definedName>
    <definedName name="機能">#REF!</definedName>
    <definedName name="海上運賃率" localSheetId="9">#REF!</definedName>
    <definedName name="海上運賃率" localSheetId="16">#REF!</definedName>
    <definedName name="海上運賃率" localSheetId="15">#REF!</definedName>
    <definedName name="海上運賃率" localSheetId="17">#REF!</definedName>
    <definedName name="海上運賃率" localSheetId="19">#REF!</definedName>
    <definedName name="海上運賃率" localSheetId="18">#REF!</definedName>
    <definedName name="海上運賃率" localSheetId="21">#REF!</definedName>
    <definedName name="海上運賃率" localSheetId="23">#REF!</definedName>
    <definedName name="海上運賃率" localSheetId="25">#REF!</definedName>
    <definedName name="海上運賃率" localSheetId="27">#REF!</definedName>
    <definedName name="海上運賃率" localSheetId="10">#REF!</definedName>
    <definedName name="海上運賃率">#REF!</definedName>
    <definedName name="為替レート">[26]D1BOX原価表!$C$6</definedName>
    <definedName name="為替ﾚﾄ元ﾄﾞﾙ" localSheetId="9">#REF!</definedName>
    <definedName name="為替ﾚﾄ元ﾄﾞﾙ" localSheetId="16">#REF!</definedName>
    <definedName name="為替ﾚﾄ元ﾄﾞﾙ" localSheetId="15">#REF!</definedName>
    <definedName name="為替ﾚﾄ元ﾄﾞﾙ" localSheetId="17">#REF!</definedName>
    <definedName name="為替ﾚﾄ元ﾄﾞﾙ" localSheetId="19">#REF!</definedName>
    <definedName name="為替ﾚﾄ元ﾄﾞﾙ" localSheetId="18">#REF!</definedName>
    <definedName name="為替ﾚﾄ元ﾄﾞﾙ" localSheetId="21">#REF!</definedName>
    <definedName name="為替ﾚﾄ元ﾄﾞﾙ" localSheetId="23">#REF!</definedName>
    <definedName name="為替ﾚﾄ元ﾄﾞﾙ" localSheetId="25">#REF!</definedName>
    <definedName name="為替ﾚﾄ元ﾄﾞﾙ" localSheetId="27">#REF!</definedName>
    <definedName name="為替ﾚﾄ元ﾄﾞﾙ" localSheetId="10">#REF!</definedName>
    <definedName name="為替ﾚﾄ元ﾄﾞﾙ">#REF!</definedName>
    <definedName name="為替ﾚﾄ円ﾄﾞﾙ" localSheetId="9">#REF!</definedName>
    <definedName name="為替ﾚﾄ円ﾄﾞﾙ" localSheetId="16">#REF!</definedName>
    <definedName name="為替ﾚﾄ円ﾄﾞﾙ" localSheetId="15">#REF!</definedName>
    <definedName name="為替ﾚﾄ円ﾄﾞﾙ" localSheetId="17">#REF!</definedName>
    <definedName name="為替ﾚﾄ円ﾄﾞﾙ" localSheetId="19">#REF!</definedName>
    <definedName name="為替ﾚﾄ円ﾄﾞﾙ" localSheetId="18">#REF!</definedName>
    <definedName name="為替ﾚﾄ円ﾄﾞﾙ" localSheetId="21">#REF!</definedName>
    <definedName name="為替ﾚﾄ円ﾄﾞﾙ" localSheetId="23">#REF!</definedName>
    <definedName name="為替ﾚﾄ円ﾄﾞﾙ" localSheetId="25">#REF!</definedName>
    <definedName name="為替ﾚﾄ円ﾄﾞﾙ" localSheetId="27">#REF!</definedName>
    <definedName name="為替ﾚﾄ円ﾄﾞﾙ" localSheetId="10">#REF!</definedName>
    <definedName name="為替ﾚﾄ円ﾄﾞﾙ">#REF!</definedName>
    <definedName name="為替ﾚﾄ円元" localSheetId="9">#REF!</definedName>
    <definedName name="為替ﾚﾄ円元" localSheetId="16">#REF!</definedName>
    <definedName name="為替ﾚﾄ円元" localSheetId="15">#REF!</definedName>
    <definedName name="為替ﾚﾄ円元" localSheetId="17">#REF!</definedName>
    <definedName name="為替ﾚﾄ円元" localSheetId="19">#REF!</definedName>
    <definedName name="為替ﾚﾄ円元" localSheetId="18">#REF!</definedName>
    <definedName name="為替ﾚﾄ円元" localSheetId="21">#REF!</definedName>
    <definedName name="為替ﾚﾄ円元" localSheetId="23">#REF!</definedName>
    <definedName name="為替ﾚﾄ円元" localSheetId="25">#REF!</definedName>
    <definedName name="為替ﾚﾄ円元" localSheetId="27">#REF!</definedName>
    <definedName name="為替ﾚﾄ円元" localSheetId="10">#REF!</definedName>
    <definedName name="為替ﾚﾄ円元">#REF!</definedName>
    <definedName name="現地共通費率" localSheetId="9">#REF!</definedName>
    <definedName name="現地共通費率" localSheetId="16">#REF!</definedName>
    <definedName name="現地共通費率" localSheetId="15">#REF!</definedName>
    <definedName name="現地共通費率" localSheetId="17">#REF!</definedName>
    <definedName name="現地共通費率" localSheetId="19">#REF!</definedName>
    <definedName name="現地共通費率" localSheetId="18">#REF!</definedName>
    <definedName name="現地共通費率" localSheetId="21">#REF!</definedName>
    <definedName name="現地共通費率" localSheetId="23">#REF!</definedName>
    <definedName name="現地共通費率" localSheetId="25">#REF!</definedName>
    <definedName name="現地共通費率" localSheetId="27">#REF!</definedName>
    <definedName name="現地共通費率" localSheetId="10">#REF!</definedName>
    <definedName name="現地共通費率">#REF!</definedName>
    <definedName name="現地利益率" localSheetId="9">#REF!</definedName>
    <definedName name="現地利益率" localSheetId="16">#REF!</definedName>
    <definedName name="現地利益率" localSheetId="15">#REF!</definedName>
    <definedName name="現地利益率" localSheetId="17">#REF!</definedName>
    <definedName name="現地利益率" localSheetId="19">#REF!</definedName>
    <definedName name="現地利益率" localSheetId="18">#REF!</definedName>
    <definedName name="現地利益率" localSheetId="21">#REF!</definedName>
    <definedName name="現地利益率" localSheetId="23">#REF!</definedName>
    <definedName name="現地利益率" localSheetId="25">#REF!</definedName>
    <definedName name="現地利益率" localSheetId="27">#REF!</definedName>
    <definedName name="現地利益率" localSheetId="10">#REF!</definedName>
    <definedName name="現地利益率">#REF!</definedName>
    <definedName name="現地材増値税対象部品単価元" localSheetId="9">#REF!</definedName>
    <definedName name="現地材増値税対象部品単価元" localSheetId="16">#REF!</definedName>
    <definedName name="現地材増値税対象部品単価元" localSheetId="15">#REF!</definedName>
    <definedName name="現地材増値税対象部品単価元" localSheetId="17">#REF!</definedName>
    <definedName name="現地材増値税対象部品単価元" localSheetId="19">#REF!</definedName>
    <definedName name="現地材増値税対象部品単価元" localSheetId="18">#REF!</definedName>
    <definedName name="現地材増値税対象部品単価元" localSheetId="21">#REF!</definedName>
    <definedName name="現地材増値税対象部品単価元" localSheetId="23">#REF!</definedName>
    <definedName name="現地材増値税対象部品単価元" localSheetId="25">#REF!</definedName>
    <definedName name="現地材増値税対象部品単価元" localSheetId="27">#REF!</definedName>
    <definedName name="現地材増値税対象部品単価元" localSheetId="10">#REF!</definedName>
    <definedName name="現地材増値税対象部品単価元">#REF!</definedName>
    <definedName name="現地材増値税除外品部品単価ﾄﾞﾙ" localSheetId="9">#REF!</definedName>
    <definedName name="現地材増値税除外品部品単価ﾄﾞﾙ" localSheetId="16">#REF!</definedName>
    <definedName name="現地材増値税除外品部品単価ﾄﾞﾙ" localSheetId="15">#REF!</definedName>
    <definedName name="現地材増値税除外品部品単価ﾄﾞﾙ" localSheetId="17">#REF!</definedName>
    <definedName name="現地材増値税除外品部品単価ﾄﾞﾙ" localSheetId="19">#REF!</definedName>
    <definedName name="現地材増値税除外品部品単価ﾄﾞﾙ" localSheetId="18">#REF!</definedName>
    <definedName name="現地材増値税除外品部品単価ﾄﾞﾙ" localSheetId="21">#REF!</definedName>
    <definedName name="現地材増値税除外品部品単価ﾄﾞﾙ" localSheetId="23">#REF!</definedName>
    <definedName name="現地材増値税除外品部品単価ﾄﾞﾙ" localSheetId="25">#REF!</definedName>
    <definedName name="現地材増値税除外品部品単価ﾄﾞﾙ" localSheetId="27">#REF!</definedName>
    <definedName name="現地材増値税除外品部品単価ﾄﾞﾙ" localSheetId="10">#REF!</definedName>
    <definedName name="現地材増値税除外品部品単価ﾄﾞﾙ">#REF!</definedName>
    <definedName name="現地補助費" localSheetId="9">#REF!</definedName>
    <definedName name="現地補助費" localSheetId="16">#REF!</definedName>
    <definedName name="現地補助費" localSheetId="15">#REF!</definedName>
    <definedName name="現地補助費" localSheetId="17">#REF!</definedName>
    <definedName name="現地補助費" localSheetId="19">#REF!</definedName>
    <definedName name="現地補助費" localSheetId="18">#REF!</definedName>
    <definedName name="現地補助費" localSheetId="21">#REF!</definedName>
    <definedName name="現地補助費" localSheetId="23">#REF!</definedName>
    <definedName name="現地補助費" localSheetId="25">#REF!</definedName>
    <definedName name="現地補助費" localSheetId="27">#REF!</definedName>
    <definedName name="現地補助費" localSheetId="10">#REF!</definedName>
    <definedName name="現地補助費">#REF!</definedName>
    <definedName name="現地補助部門費率" localSheetId="9">#REF!</definedName>
    <definedName name="現地補助部門費率" localSheetId="16">#REF!</definedName>
    <definedName name="現地補助部門費率" localSheetId="15">#REF!</definedName>
    <definedName name="現地補助部門費率" localSheetId="17">#REF!</definedName>
    <definedName name="現地補助部門費率" localSheetId="19">#REF!</definedName>
    <definedName name="現地補助部門費率" localSheetId="18">#REF!</definedName>
    <definedName name="現地補助部門費率" localSheetId="21">#REF!</definedName>
    <definedName name="現地補助部門費率" localSheetId="23">#REF!</definedName>
    <definedName name="現地補助部門費率" localSheetId="25">#REF!</definedName>
    <definedName name="現地補助部門費率" localSheetId="27">#REF!</definedName>
    <definedName name="現地補助部門費率" localSheetId="10">#REF!</definedName>
    <definedName name="現地補助部門費率">#REF!</definedName>
    <definedName name="現地調達材増値税率" localSheetId="9">#REF!</definedName>
    <definedName name="現地調達材増値税率" localSheetId="16">#REF!</definedName>
    <definedName name="現地調達材増値税率" localSheetId="15">#REF!</definedName>
    <definedName name="現地調達材増値税率" localSheetId="17">#REF!</definedName>
    <definedName name="現地調達材増値税率" localSheetId="19">#REF!</definedName>
    <definedName name="現地調達材増値税率" localSheetId="18">#REF!</definedName>
    <definedName name="現地調達材増値税率" localSheetId="21">#REF!</definedName>
    <definedName name="現地調達材増値税率" localSheetId="23">#REF!</definedName>
    <definedName name="現地調達材増値税率" localSheetId="25">#REF!</definedName>
    <definedName name="現地調達材増値税率" localSheetId="27">#REF!</definedName>
    <definedName name="現地調達材増値税率" localSheetId="10">#REF!</definedName>
    <definedName name="現地調達材増値税率">#REF!</definedName>
    <definedName name="現地販売管理費率" localSheetId="9">#REF!</definedName>
    <definedName name="現地販売管理費率" localSheetId="16">#REF!</definedName>
    <definedName name="現地販売管理費率" localSheetId="15">#REF!</definedName>
    <definedName name="現地販売管理費率" localSheetId="17">#REF!</definedName>
    <definedName name="現地販売管理費率" localSheetId="19">#REF!</definedName>
    <definedName name="現地販売管理費率" localSheetId="18">#REF!</definedName>
    <definedName name="現地販売管理費率" localSheetId="21">#REF!</definedName>
    <definedName name="現地販売管理費率" localSheetId="23">#REF!</definedName>
    <definedName name="現地販売管理費率" localSheetId="25">#REF!</definedName>
    <definedName name="現地販売管理費率" localSheetId="27">#REF!</definedName>
    <definedName name="現地販売管理費率" localSheetId="10">#REF!</definedName>
    <definedName name="現地販売管理費率">#REF!</definedName>
    <definedName name="社内加工賃率平均元分" localSheetId="9">#REF!</definedName>
    <definedName name="社内加工賃率平均元分" localSheetId="16">#REF!</definedName>
    <definedName name="社内加工賃率平均元分" localSheetId="15">#REF!</definedName>
    <definedName name="社内加工賃率平均元分" localSheetId="17">#REF!</definedName>
    <definedName name="社内加工賃率平均元分" localSheetId="19">#REF!</definedName>
    <definedName name="社内加工賃率平均元分" localSheetId="18">#REF!</definedName>
    <definedName name="社内加工賃率平均元分" localSheetId="21">#REF!</definedName>
    <definedName name="社内加工賃率平均元分" localSheetId="23">#REF!</definedName>
    <definedName name="社内加工賃率平均元分" localSheetId="25">#REF!</definedName>
    <definedName name="社内加工賃率平均元分" localSheetId="27">#REF!</definedName>
    <definedName name="社内加工賃率平均元分" localSheetId="10">#REF!</definedName>
    <definedName name="社内加工賃率平均元分">#REF!</definedName>
    <definedName name="社内梱包費率" localSheetId="9">#REF!</definedName>
    <definedName name="社内梱包費率" localSheetId="16">#REF!</definedName>
    <definedName name="社内梱包費率" localSheetId="15">#REF!</definedName>
    <definedName name="社内梱包費率" localSheetId="17">#REF!</definedName>
    <definedName name="社内梱包費率" localSheetId="19">#REF!</definedName>
    <definedName name="社内梱包費率" localSheetId="18">#REF!</definedName>
    <definedName name="社内梱包費率" localSheetId="21">#REF!</definedName>
    <definedName name="社内梱包費率" localSheetId="23">#REF!</definedName>
    <definedName name="社内梱包費率" localSheetId="25">#REF!</definedName>
    <definedName name="社内梱包費率" localSheetId="27">#REF!</definedName>
    <definedName name="社内梱包費率" localSheetId="10">#REF!</definedName>
    <definedName name="社内梱包費率">#REF!</definedName>
    <definedName name="移行" localSheetId="9">#REF!</definedName>
    <definedName name="移行" localSheetId="16">#REF!</definedName>
    <definedName name="移行" localSheetId="15">#REF!</definedName>
    <definedName name="移行" localSheetId="17">#REF!</definedName>
    <definedName name="移行" localSheetId="19">#REF!</definedName>
    <definedName name="移行" localSheetId="18">#REF!</definedName>
    <definedName name="移行" localSheetId="21">#REF!</definedName>
    <definedName name="移行" localSheetId="23">#REF!</definedName>
    <definedName name="移行" localSheetId="25">#REF!</definedName>
    <definedName name="移行" localSheetId="27">#REF!</definedName>
    <definedName name="移行" localSheetId="10">#REF!</definedName>
    <definedName name="移行">#REF!</definedName>
    <definedName name="終了行" localSheetId="9">[27]書換え条件!#REF!</definedName>
    <definedName name="終了行" localSheetId="16">[27]書換え条件!#REF!</definedName>
    <definedName name="終了行" localSheetId="15">[27]書換え条件!#REF!</definedName>
    <definedName name="終了行" localSheetId="17">[27]書換え条件!#REF!</definedName>
    <definedName name="終了行" localSheetId="19">[27]書換え条件!#REF!</definedName>
    <definedName name="終了行" localSheetId="18">[27]書換え条件!#REF!</definedName>
    <definedName name="終了行" localSheetId="21">[27]書換え条件!#REF!</definedName>
    <definedName name="終了行" localSheetId="23">[27]書換え条件!#REF!</definedName>
    <definedName name="終了行" localSheetId="25">[27]書換え条件!#REF!</definedName>
    <definedName name="終了行" localSheetId="27">[27]書換え条件!#REF!</definedName>
    <definedName name="終了行" localSheetId="10">[27]書換え条件!#REF!</definedName>
    <definedName name="終了行">[27]書換え条件!#REF!</definedName>
    <definedName name="能率CLEL組立て" localSheetId="9">#REF!</definedName>
    <definedName name="能率CLEL組立て" localSheetId="16">#REF!</definedName>
    <definedName name="能率CLEL組立て" localSheetId="15">#REF!</definedName>
    <definedName name="能率CLEL組立て" localSheetId="17">#REF!</definedName>
    <definedName name="能率CLEL組立て" localSheetId="19">#REF!</definedName>
    <definedName name="能率CLEL組立て" localSheetId="18">#REF!</definedName>
    <definedName name="能率CLEL組立て" localSheetId="21">#REF!</definedName>
    <definedName name="能率CLEL組立て" localSheetId="23">#REF!</definedName>
    <definedName name="能率CLEL組立て" localSheetId="25">#REF!</definedName>
    <definedName name="能率CLEL組立て" localSheetId="27">#REF!</definedName>
    <definedName name="能率CLEL組立て" localSheetId="10">#REF!</definedName>
    <definedName name="能率CLEL組立て">#REF!</definedName>
    <definedName name="能率MK組立GH" localSheetId="9">#REF!</definedName>
    <definedName name="能率MK組立GH" localSheetId="16">#REF!</definedName>
    <definedName name="能率MK組立GH" localSheetId="15">#REF!</definedName>
    <definedName name="能率MK組立GH" localSheetId="17">#REF!</definedName>
    <definedName name="能率MK組立GH" localSheetId="19">#REF!</definedName>
    <definedName name="能率MK組立GH" localSheetId="18">#REF!</definedName>
    <definedName name="能率MK組立GH" localSheetId="21">#REF!</definedName>
    <definedName name="能率MK組立GH" localSheetId="23">#REF!</definedName>
    <definedName name="能率MK組立GH" localSheetId="25">#REF!</definedName>
    <definedName name="能率MK組立GH" localSheetId="27">#REF!</definedName>
    <definedName name="能率MK組立GH" localSheetId="10">#REF!</definedName>
    <definedName name="能率MK組立GH">#REF!</definedName>
    <definedName name="能率MK部品GH" localSheetId="9">#REF!</definedName>
    <definedName name="能率MK部品GH" localSheetId="16">#REF!</definedName>
    <definedName name="能率MK部品GH" localSheetId="15">#REF!</definedName>
    <definedName name="能率MK部品GH" localSheetId="17">#REF!</definedName>
    <definedName name="能率MK部品GH" localSheetId="19">#REF!</definedName>
    <definedName name="能率MK部品GH" localSheetId="18">#REF!</definedName>
    <definedName name="能率MK部品GH" localSheetId="21">#REF!</definedName>
    <definedName name="能率MK部品GH" localSheetId="23">#REF!</definedName>
    <definedName name="能率MK部品GH" localSheetId="25">#REF!</definedName>
    <definedName name="能率MK部品GH" localSheetId="27">#REF!</definedName>
    <definedName name="能率MK部品GH" localSheetId="10">#REF!</definedName>
    <definedName name="能率MK部品GH">#REF!</definedName>
    <definedName name="能率ｹｰｽ塗装" localSheetId="9">#REF!</definedName>
    <definedName name="能率ｹｰｽ塗装" localSheetId="16">#REF!</definedName>
    <definedName name="能率ｹｰｽ塗装" localSheetId="15">#REF!</definedName>
    <definedName name="能率ｹｰｽ塗装" localSheetId="17">#REF!</definedName>
    <definedName name="能率ｹｰｽ塗装" localSheetId="19">#REF!</definedName>
    <definedName name="能率ｹｰｽ塗装" localSheetId="18">#REF!</definedName>
    <definedName name="能率ｹｰｽ塗装" localSheetId="21">#REF!</definedName>
    <definedName name="能率ｹｰｽ塗装" localSheetId="23">#REF!</definedName>
    <definedName name="能率ｹｰｽ塗装" localSheetId="25">#REF!</definedName>
    <definedName name="能率ｹｰｽ塗装" localSheetId="27">#REF!</definedName>
    <definedName name="能率ｹｰｽ塗装" localSheetId="10">#REF!</definedName>
    <definedName name="能率ｹｰｽ塗装">#REF!</definedName>
    <definedName name="能率ｹｰｽ成形" localSheetId="9">#REF!</definedName>
    <definedName name="能率ｹｰｽ成形" localSheetId="16">#REF!</definedName>
    <definedName name="能率ｹｰｽ成形" localSheetId="15">#REF!</definedName>
    <definedName name="能率ｹｰｽ成形" localSheetId="17">#REF!</definedName>
    <definedName name="能率ｹｰｽ成形" localSheetId="19">#REF!</definedName>
    <definedName name="能率ｹｰｽ成形" localSheetId="18">#REF!</definedName>
    <definedName name="能率ｹｰｽ成形" localSheetId="21">#REF!</definedName>
    <definedName name="能率ｹｰｽ成形" localSheetId="23">#REF!</definedName>
    <definedName name="能率ｹｰｽ成形" localSheetId="25">#REF!</definedName>
    <definedName name="能率ｹｰｽ成形" localSheetId="27">#REF!</definedName>
    <definedName name="能率ｹｰｽ成形" localSheetId="10">#REF!</definedName>
    <definedName name="能率ｹｰｽ成形">#REF!</definedName>
    <definedName name="能率ｼｰﾄSMT" localSheetId="9">#REF!</definedName>
    <definedName name="能率ｼｰﾄSMT" localSheetId="16">#REF!</definedName>
    <definedName name="能率ｼｰﾄSMT" localSheetId="15">#REF!</definedName>
    <definedName name="能率ｼｰﾄSMT" localSheetId="17">#REF!</definedName>
    <definedName name="能率ｼｰﾄSMT" localSheetId="19">#REF!</definedName>
    <definedName name="能率ｼｰﾄSMT" localSheetId="18">#REF!</definedName>
    <definedName name="能率ｼｰﾄSMT" localSheetId="21">#REF!</definedName>
    <definedName name="能率ｼｰﾄSMT" localSheetId="23">#REF!</definedName>
    <definedName name="能率ｼｰﾄSMT" localSheetId="25">#REF!</definedName>
    <definedName name="能率ｼｰﾄSMT" localSheetId="27">#REF!</definedName>
    <definedName name="能率ｼｰﾄSMT" localSheetId="10">#REF!</definedName>
    <definedName name="能率ｼｰﾄSMT">#REF!</definedName>
    <definedName name="能率ｼｰﾄ手挿" localSheetId="9">#REF!</definedName>
    <definedName name="能率ｼｰﾄ手挿" localSheetId="16">#REF!</definedName>
    <definedName name="能率ｼｰﾄ手挿" localSheetId="15">#REF!</definedName>
    <definedName name="能率ｼｰﾄ手挿" localSheetId="17">#REF!</definedName>
    <definedName name="能率ｼｰﾄ手挿" localSheetId="19">#REF!</definedName>
    <definedName name="能率ｼｰﾄ手挿" localSheetId="18">#REF!</definedName>
    <definedName name="能率ｼｰﾄ手挿" localSheetId="21">#REF!</definedName>
    <definedName name="能率ｼｰﾄ手挿" localSheetId="23">#REF!</definedName>
    <definedName name="能率ｼｰﾄ手挿" localSheetId="25">#REF!</definedName>
    <definedName name="能率ｼｰﾄ手挿" localSheetId="27">#REF!</definedName>
    <definedName name="能率ｼｰﾄ手挿" localSheetId="10">#REF!</definedName>
    <definedName name="能率ｼｰﾄ手挿">#REF!</definedName>
    <definedName name="能率ｼｰﾄ自挿" localSheetId="9">#REF!</definedName>
    <definedName name="能率ｼｰﾄ自挿" localSheetId="16">#REF!</definedName>
    <definedName name="能率ｼｰﾄ自挿" localSheetId="15">#REF!</definedName>
    <definedName name="能率ｼｰﾄ自挿" localSheetId="17">#REF!</definedName>
    <definedName name="能率ｼｰﾄ自挿" localSheetId="19">#REF!</definedName>
    <definedName name="能率ｼｰﾄ自挿" localSheetId="18">#REF!</definedName>
    <definedName name="能率ｼｰﾄ自挿" localSheetId="21">#REF!</definedName>
    <definedName name="能率ｼｰﾄ自挿" localSheetId="23">#REF!</definedName>
    <definedName name="能率ｼｰﾄ自挿" localSheetId="25">#REF!</definedName>
    <definedName name="能率ｼｰﾄ自挿" localSheetId="27">#REF!</definedName>
    <definedName name="能率ｼｰﾄ自挿" localSheetId="10">#REF!</definedName>
    <definedName name="能率ｼｰﾄ自挿">#REF!</definedName>
    <definedName name="能率木工機械" localSheetId="9">#REF!</definedName>
    <definedName name="能率木工機械" localSheetId="16">#REF!</definedName>
    <definedName name="能率木工機械" localSheetId="15">#REF!</definedName>
    <definedName name="能率木工機械" localSheetId="17">#REF!</definedName>
    <definedName name="能率木工機械" localSheetId="19">#REF!</definedName>
    <definedName name="能率木工機械" localSheetId="18">#REF!</definedName>
    <definedName name="能率木工機械" localSheetId="21">#REF!</definedName>
    <definedName name="能率木工機械" localSheetId="23">#REF!</definedName>
    <definedName name="能率木工機械" localSheetId="25">#REF!</definedName>
    <definedName name="能率木工機械" localSheetId="27">#REF!</definedName>
    <definedName name="能率木工機械" localSheetId="10">#REF!</definedName>
    <definedName name="能率木工機械">#REF!</definedName>
    <definedName name="能率木工組立" localSheetId="9">#REF!</definedName>
    <definedName name="能率木工組立" localSheetId="16">#REF!</definedName>
    <definedName name="能率木工組立" localSheetId="15">#REF!</definedName>
    <definedName name="能率木工組立" localSheetId="17">#REF!</definedName>
    <definedName name="能率木工組立" localSheetId="19">#REF!</definedName>
    <definedName name="能率木工組立" localSheetId="18">#REF!</definedName>
    <definedName name="能率木工組立" localSheetId="21">#REF!</definedName>
    <definedName name="能率木工組立" localSheetId="23">#REF!</definedName>
    <definedName name="能率木工組立" localSheetId="25">#REF!</definedName>
    <definedName name="能率木工組立" localSheetId="27">#REF!</definedName>
    <definedName name="能率木工組立" localSheetId="10">#REF!</definedName>
    <definedName name="能率木工組立">#REF!</definedName>
    <definedName name="設備投資2011.2.19" hidden="1">"P80"</definedName>
    <definedName name="賃率CLEL組立" localSheetId="9">#REF!</definedName>
    <definedName name="賃率CLEL組立" localSheetId="16">#REF!</definedName>
    <definedName name="賃率CLEL組立" localSheetId="15">#REF!</definedName>
    <definedName name="賃率CLEL組立" localSheetId="17">#REF!</definedName>
    <definedName name="賃率CLEL組立" localSheetId="19">#REF!</definedName>
    <definedName name="賃率CLEL組立" localSheetId="18">#REF!</definedName>
    <definedName name="賃率CLEL組立" localSheetId="21">#REF!</definedName>
    <definedName name="賃率CLEL組立" localSheetId="23">#REF!</definedName>
    <definedName name="賃率CLEL組立" localSheetId="25">#REF!</definedName>
    <definedName name="賃率CLEL組立" localSheetId="27">#REF!</definedName>
    <definedName name="賃率CLEL組立" localSheetId="10">#REF!</definedName>
    <definedName name="賃率CLEL組立">#REF!</definedName>
    <definedName name="賃率MKｹｰｽ塗装" localSheetId="9">#REF!</definedName>
    <definedName name="賃率MKｹｰｽ塗装" localSheetId="16">#REF!</definedName>
    <definedName name="賃率MKｹｰｽ塗装" localSheetId="15">#REF!</definedName>
    <definedName name="賃率MKｹｰｽ塗装" localSheetId="17">#REF!</definedName>
    <definedName name="賃率MKｹｰｽ塗装" localSheetId="19">#REF!</definedName>
    <definedName name="賃率MKｹｰｽ塗装" localSheetId="18">#REF!</definedName>
    <definedName name="賃率MKｹｰｽ塗装" localSheetId="21">#REF!</definedName>
    <definedName name="賃率MKｹｰｽ塗装" localSheetId="23">#REF!</definedName>
    <definedName name="賃率MKｹｰｽ塗装" localSheetId="25">#REF!</definedName>
    <definedName name="賃率MKｹｰｽ塗装" localSheetId="27">#REF!</definedName>
    <definedName name="賃率MKｹｰｽ塗装" localSheetId="10">#REF!</definedName>
    <definedName name="賃率MKｹｰｽ塗装">#REF!</definedName>
    <definedName name="賃率MKｹｰｽ成形" localSheetId="9">#REF!</definedName>
    <definedName name="賃率MKｹｰｽ成形" localSheetId="16">#REF!</definedName>
    <definedName name="賃率MKｹｰｽ成形" localSheetId="15">#REF!</definedName>
    <definedName name="賃率MKｹｰｽ成形" localSheetId="17">#REF!</definedName>
    <definedName name="賃率MKｹｰｽ成形" localSheetId="19">#REF!</definedName>
    <definedName name="賃率MKｹｰｽ成形" localSheetId="18">#REF!</definedName>
    <definedName name="賃率MKｹｰｽ成形" localSheetId="21">#REF!</definedName>
    <definedName name="賃率MKｹｰｽ成形" localSheetId="23">#REF!</definedName>
    <definedName name="賃率MKｹｰｽ成形" localSheetId="25">#REF!</definedName>
    <definedName name="賃率MKｹｰｽ成形" localSheetId="27">#REF!</definedName>
    <definedName name="賃率MKｹｰｽ成形" localSheetId="10">#REF!</definedName>
    <definedName name="賃率MKｹｰｽ成形">#REF!</definedName>
    <definedName name="賃率MK組立GH" localSheetId="9">#REF!</definedName>
    <definedName name="賃率MK組立GH" localSheetId="16">#REF!</definedName>
    <definedName name="賃率MK組立GH" localSheetId="15">#REF!</definedName>
    <definedName name="賃率MK組立GH" localSheetId="17">#REF!</definedName>
    <definedName name="賃率MK組立GH" localSheetId="19">#REF!</definedName>
    <definedName name="賃率MK組立GH" localSheetId="18">#REF!</definedName>
    <definedName name="賃率MK組立GH" localSheetId="21">#REF!</definedName>
    <definedName name="賃率MK組立GH" localSheetId="23">#REF!</definedName>
    <definedName name="賃率MK組立GH" localSheetId="25">#REF!</definedName>
    <definedName name="賃率MK組立GH" localSheetId="27">#REF!</definedName>
    <definedName name="賃率MK組立GH" localSheetId="10">#REF!</definedName>
    <definedName name="賃率MK組立GH">#REF!</definedName>
    <definedName name="賃率MK部品GH" localSheetId="9">#REF!</definedName>
    <definedName name="賃率MK部品GH" localSheetId="16">#REF!</definedName>
    <definedName name="賃率MK部品GH" localSheetId="15">#REF!</definedName>
    <definedName name="賃率MK部品GH" localSheetId="17">#REF!</definedName>
    <definedName name="賃率MK部品GH" localSheetId="19">#REF!</definedName>
    <definedName name="賃率MK部品GH" localSheetId="18">#REF!</definedName>
    <definedName name="賃率MK部品GH" localSheetId="21">#REF!</definedName>
    <definedName name="賃率MK部品GH" localSheetId="23">#REF!</definedName>
    <definedName name="賃率MK部品GH" localSheetId="25">#REF!</definedName>
    <definedName name="賃率MK部品GH" localSheetId="27">#REF!</definedName>
    <definedName name="賃率MK部品GH" localSheetId="10">#REF!</definedName>
    <definedName name="賃率MK部品GH">#REF!</definedName>
    <definedName name="賃率ｼｰﾄSMT" localSheetId="9">#REF!</definedName>
    <definedName name="賃率ｼｰﾄSMT" localSheetId="16">#REF!</definedName>
    <definedName name="賃率ｼｰﾄSMT" localSheetId="15">#REF!</definedName>
    <definedName name="賃率ｼｰﾄSMT" localSheetId="17">#REF!</definedName>
    <definedName name="賃率ｼｰﾄSMT" localSheetId="19">#REF!</definedName>
    <definedName name="賃率ｼｰﾄSMT" localSheetId="18">#REF!</definedName>
    <definedName name="賃率ｼｰﾄSMT" localSheetId="21">#REF!</definedName>
    <definedName name="賃率ｼｰﾄSMT" localSheetId="23">#REF!</definedName>
    <definedName name="賃率ｼｰﾄSMT" localSheetId="25">#REF!</definedName>
    <definedName name="賃率ｼｰﾄSMT" localSheetId="27">#REF!</definedName>
    <definedName name="賃率ｼｰﾄSMT" localSheetId="10">#REF!</definedName>
    <definedName name="賃率ｼｰﾄSMT">#REF!</definedName>
    <definedName name="賃率ｼｰﾄ手挿" localSheetId="9">#REF!</definedName>
    <definedName name="賃率ｼｰﾄ手挿" localSheetId="16">#REF!</definedName>
    <definedName name="賃率ｼｰﾄ手挿" localSheetId="15">#REF!</definedName>
    <definedName name="賃率ｼｰﾄ手挿" localSheetId="17">#REF!</definedName>
    <definedName name="賃率ｼｰﾄ手挿" localSheetId="19">#REF!</definedName>
    <definedName name="賃率ｼｰﾄ手挿" localSheetId="18">#REF!</definedName>
    <definedName name="賃率ｼｰﾄ手挿" localSheetId="21">#REF!</definedName>
    <definedName name="賃率ｼｰﾄ手挿" localSheetId="23">#REF!</definedName>
    <definedName name="賃率ｼｰﾄ手挿" localSheetId="25">#REF!</definedName>
    <definedName name="賃率ｼｰﾄ手挿" localSheetId="27">#REF!</definedName>
    <definedName name="賃率ｼｰﾄ手挿" localSheetId="10">#REF!</definedName>
    <definedName name="賃率ｼｰﾄ手挿">#REF!</definedName>
    <definedName name="賃率ｼｰﾄ自挿" localSheetId="9">#REF!</definedName>
    <definedName name="賃率ｼｰﾄ自挿" localSheetId="16">#REF!</definedName>
    <definedName name="賃率ｼｰﾄ自挿" localSheetId="15">#REF!</definedName>
    <definedName name="賃率ｼｰﾄ自挿" localSheetId="17">#REF!</definedName>
    <definedName name="賃率ｼｰﾄ自挿" localSheetId="19">#REF!</definedName>
    <definedName name="賃率ｼｰﾄ自挿" localSheetId="18">#REF!</definedName>
    <definedName name="賃率ｼｰﾄ自挿" localSheetId="21">#REF!</definedName>
    <definedName name="賃率ｼｰﾄ自挿" localSheetId="23">#REF!</definedName>
    <definedName name="賃率ｼｰﾄ自挿" localSheetId="25">#REF!</definedName>
    <definedName name="賃率ｼｰﾄ自挿" localSheetId="27">#REF!</definedName>
    <definedName name="賃率ｼｰﾄ自挿" localSheetId="10">#REF!</definedName>
    <definedName name="賃率ｼｰﾄ自挿">#REF!</definedName>
    <definedName name="賃率木工機械" localSheetId="9">#REF!</definedName>
    <definedName name="賃率木工機械" localSheetId="16">#REF!</definedName>
    <definedName name="賃率木工機械" localSheetId="15">#REF!</definedName>
    <definedName name="賃率木工機械" localSheetId="17">#REF!</definedName>
    <definedName name="賃率木工機械" localSheetId="19">#REF!</definedName>
    <definedName name="賃率木工機械" localSheetId="18">#REF!</definedName>
    <definedName name="賃率木工機械" localSheetId="21">#REF!</definedName>
    <definedName name="賃率木工機械" localSheetId="23">#REF!</definedName>
    <definedName name="賃率木工機械" localSheetId="25">#REF!</definedName>
    <definedName name="賃率木工機械" localSheetId="27">#REF!</definedName>
    <definedName name="賃率木工機械" localSheetId="10">#REF!</definedName>
    <definedName name="賃率木工機械">#REF!</definedName>
    <definedName name="賃率木工組立" localSheetId="9">#REF!</definedName>
    <definedName name="賃率木工組立" localSheetId="16">#REF!</definedName>
    <definedName name="賃率木工組立" localSheetId="15">#REF!</definedName>
    <definedName name="賃率木工組立" localSheetId="17">#REF!</definedName>
    <definedName name="賃率木工組立" localSheetId="19">#REF!</definedName>
    <definedName name="賃率木工組立" localSheetId="18">#REF!</definedName>
    <definedName name="賃率木工組立" localSheetId="21">#REF!</definedName>
    <definedName name="賃率木工組立" localSheetId="23">#REF!</definedName>
    <definedName name="賃率木工組立" localSheetId="25">#REF!</definedName>
    <definedName name="賃率木工組立" localSheetId="27">#REF!</definedName>
    <definedName name="賃率木工組立" localSheetId="10">#REF!</definedName>
    <definedName name="賃率木工組立">#REF!</definedName>
    <definedName name="身上" localSheetId="9">#REF!</definedName>
    <definedName name="身上" localSheetId="16">#REF!</definedName>
    <definedName name="身上" localSheetId="15">#REF!</definedName>
    <definedName name="身上" localSheetId="17">#REF!</definedName>
    <definedName name="身上" localSheetId="19">#REF!</definedName>
    <definedName name="身上" localSheetId="18">#REF!</definedName>
    <definedName name="身上" localSheetId="21">#REF!</definedName>
    <definedName name="身上" localSheetId="23">#REF!</definedName>
    <definedName name="身上" localSheetId="25">#REF!</definedName>
    <definedName name="身上" localSheetId="27">#REF!</definedName>
    <definedName name="身上" localSheetId="10">#REF!</definedName>
    <definedName name="身上">#REF!</definedName>
    <definedName name="輸送．輸出諸掛率" localSheetId="9">#REF!</definedName>
    <definedName name="輸送．輸出諸掛率" localSheetId="16">#REF!</definedName>
    <definedName name="輸送．輸出諸掛率" localSheetId="15">#REF!</definedName>
    <definedName name="輸送．輸出諸掛率" localSheetId="17">#REF!</definedName>
    <definedName name="輸送．輸出諸掛率" localSheetId="19">#REF!</definedName>
    <definedName name="輸送．輸出諸掛率" localSheetId="18">#REF!</definedName>
    <definedName name="輸送．輸出諸掛率" localSheetId="21">#REF!</definedName>
    <definedName name="輸送．輸出諸掛率" localSheetId="23">#REF!</definedName>
    <definedName name="輸送．輸出諸掛率" localSheetId="25">#REF!</definedName>
    <definedName name="輸送．輸出諸掛率" localSheetId="27">#REF!</definedName>
    <definedName name="輸送．輸出諸掛率" localSheetId="10">#REF!</definedName>
    <definedName name="輸送．輸出諸掛率">#REF!</definedName>
    <definedName name="開始行" localSheetId="9">[27]書換え条件!#REF!</definedName>
    <definedName name="開始行" localSheetId="16">[27]書換え条件!#REF!</definedName>
    <definedName name="開始行" localSheetId="15">[27]書換え条件!#REF!</definedName>
    <definedName name="開始行" localSheetId="17">[27]書換え条件!#REF!</definedName>
    <definedName name="開始行" localSheetId="19">[27]書換え条件!#REF!</definedName>
    <definedName name="開始行" localSheetId="18">[27]書換え条件!#REF!</definedName>
    <definedName name="開始行" localSheetId="21">[27]書換え条件!#REF!</definedName>
    <definedName name="開始行" localSheetId="23">[27]書換え条件!#REF!</definedName>
    <definedName name="開始行" localSheetId="25">[27]書換え条件!#REF!</definedName>
    <definedName name="開始行" localSheetId="27">[27]書換え条件!#REF!</definedName>
    <definedName name="開始行" localSheetId="10">[27]書換え条件!#REF!</definedName>
    <definedName name="開始行">[27]書換え条件!#REF!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24" i="28" l="1"/>
  <c r="N24" i="28"/>
  <c r="X24" i="28" s="1"/>
  <c r="AA24" i="28"/>
  <c r="N21" i="28" l="1"/>
  <c r="N19" i="28"/>
  <c r="I21" i="28"/>
  <c r="AA19" i="28" l="1"/>
  <c r="X21" i="28" s="1"/>
  <c r="W36" i="28"/>
  <c r="V36" i="28"/>
  <c r="U36" i="28"/>
  <c r="T36" i="28"/>
  <c r="R36" i="28"/>
  <c r="Q36" i="28"/>
  <c r="M36" i="28"/>
  <c r="E36" i="28"/>
  <c r="I19" i="28"/>
  <c r="I36" i="28" s="1"/>
  <c r="O18" i="28"/>
  <c r="O36" i="28" s="1"/>
  <c r="K5" i="28"/>
  <c r="AA19" i="26"/>
  <c r="X27" i="26"/>
  <c r="X45" i="26"/>
  <c r="X42" i="26"/>
  <c r="X41" i="26"/>
  <c r="X38" i="26"/>
  <c r="X36" i="26"/>
  <c r="X34" i="26"/>
  <c r="X33" i="26"/>
  <c r="X31" i="26"/>
  <c r="N45" i="26"/>
  <c r="N42" i="26"/>
  <c r="N41" i="26"/>
  <c r="N34" i="26"/>
  <c r="N38" i="26"/>
  <c r="N36" i="26"/>
  <c r="N31" i="26"/>
  <c r="N33" i="26"/>
  <c r="N24" i="26"/>
  <c r="N19" i="26"/>
  <c r="N20" i="26"/>
  <c r="N22" i="26"/>
  <c r="N23" i="26"/>
  <c r="N26" i="26"/>
  <c r="N28" i="26"/>
  <c r="N27" i="26"/>
  <c r="AA45" i="26"/>
  <c r="AA41" i="26"/>
  <c r="AA31" i="26"/>
  <c r="I45" i="26"/>
  <c r="I42" i="26"/>
  <c r="I41" i="26"/>
  <c r="I38" i="26"/>
  <c r="I36" i="26"/>
  <c r="I31" i="26"/>
  <c r="I28" i="26"/>
  <c r="I27" i="26"/>
  <c r="I26" i="26"/>
  <c r="I24" i="26"/>
  <c r="I23" i="26"/>
  <c r="I22" i="26"/>
  <c r="I20" i="26"/>
  <c r="N36" i="28" l="1"/>
  <c r="X19" i="28"/>
  <c r="X36" i="28" s="1"/>
  <c r="X23" i="26"/>
  <c r="X28" i="26"/>
  <c r="X24" i="26"/>
  <c r="X20" i="26"/>
  <c r="X26" i="26"/>
  <c r="X22" i="26"/>
  <c r="W47" i="26" l="1"/>
  <c r="V47" i="26"/>
  <c r="U47" i="26"/>
  <c r="T47" i="26"/>
  <c r="R47" i="26"/>
  <c r="Q47" i="26"/>
  <c r="M47" i="26"/>
  <c r="E47" i="26"/>
  <c r="I34" i="26"/>
  <c r="I33" i="26"/>
  <c r="O31" i="26"/>
  <c r="O21" i="26"/>
  <c r="X19" i="26"/>
  <c r="I19" i="26"/>
  <c r="O18" i="26"/>
  <c r="O47" i="26" s="1"/>
  <c r="K5" i="26"/>
  <c r="N19" i="24"/>
  <c r="N25" i="24"/>
  <c r="N27" i="24"/>
  <c r="N22" i="24"/>
  <c r="N31" i="24"/>
  <c r="X31" i="24" s="1"/>
  <c r="N30" i="24"/>
  <c r="AA30" i="24"/>
  <c r="AA22" i="24"/>
  <c r="X26" i="24" s="1"/>
  <c r="AA19" i="24"/>
  <c r="M34" i="24"/>
  <c r="N26" i="24"/>
  <c r="N23" i="24"/>
  <c r="X23" i="24" s="1"/>
  <c r="I31" i="24"/>
  <c r="I30" i="24"/>
  <c r="I27" i="24"/>
  <c r="I26" i="24"/>
  <c r="I23" i="24"/>
  <c r="X47" i="26" l="1"/>
  <c r="I47" i="26"/>
  <c r="N47" i="26"/>
  <c r="X30" i="24"/>
  <c r="X25" i="24"/>
  <c r="X27" i="24"/>
  <c r="W34" i="24"/>
  <c r="V34" i="24"/>
  <c r="U34" i="24"/>
  <c r="T34" i="24"/>
  <c r="R34" i="24"/>
  <c r="Q34" i="24"/>
  <c r="E34" i="24"/>
  <c r="I25" i="24"/>
  <c r="O24" i="24"/>
  <c r="X22" i="24"/>
  <c r="I22" i="24"/>
  <c r="O21" i="24"/>
  <c r="I19" i="24"/>
  <c r="O18" i="24"/>
  <c r="O34" i="24" s="1"/>
  <c r="K5" i="24"/>
  <c r="N28" i="22"/>
  <c r="X28" i="22" s="1"/>
  <c r="N30" i="22"/>
  <c r="X30" i="22" s="1"/>
  <c r="N27" i="22"/>
  <c r="X27" i="22" s="1"/>
  <c r="N25" i="22"/>
  <c r="X25" i="22" s="1"/>
  <c r="AA25" i="22"/>
  <c r="I30" i="22"/>
  <c r="I28" i="22"/>
  <c r="I27" i="22"/>
  <c r="I25" i="22"/>
  <c r="O24" i="22"/>
  <c r="AA22" i="22"/>
  <c r="X22" i="22" s="1"/>
  <c r="N22" i="22"/>
  <c r="I22" i="22"/>
  <c r="O21" i="22"/>
  <c r="N19" i="22"/>
  <c r="AA19" i="22"/>
  <c r="I34" i="24" l="1"/>
  <c r="N34" i="24"/>
  <c r="X19" i="24"/>
  <c r="X34" i="24" s="1"/>
  <c r="W34" i="22"/>
  <c r="V34" i="22"/>
  <c r="U34" i="22"/>
  <c r="T34" i="22"/>
  <c r="R34" i="22"/>
  <c r="Q34" i="22"/>
  <c r="M34" i="22"/>
  <c r="E34" i="22"/>
  <c r="N34" i="22"/>
  <c r="I19" i="22"/>
  <c r="I34" i="22" s="1"/>
  <c r="O18" i="22"/>
  <c r="O34" i="22" s="1"/>
  <c r="K5" i="22"/>
  <c r="X26" i="20"/>
  <c r="X27" i="20"/>
  <c r="X28" i="20"/>
  <c r="X29" i="20"/>
  <c r="X30" i="20"/>
  <c r="X31" i="20"/>
  <c r="X32" i="20"/>
  <c r="X33" i="20"/>
  <c r="X34" i="20"/>
  <c r="X35" i="20"/>
  <c r="X36" i="20"/>
  <c r="X37" i="20"/>
  <c r="X38" i="20"/>
  <c r="X25" i="20"/>
  <c r="N36" i="20"/>
  <c r="N34" i="20"/>
  <c r="N32" i="20"/>
  <c r="N31" i="20"/>
  <c r="N30" i="20"/>
  <c r="N27" i="20"/>
  <c r="N26" i="20"/>
  <c r="N25" i="20"/>
  <c r="N38" i="20"/>
  <c r="N37" i="20"/>
  <c r="N35" i="20"/>
  <c r="N33" i="20"/>
  <c r="N29" i="20"/>
  <c r="N28" i="20"/>
  <c r="N21" i="20"/>
  <c r="N22" i="20"/>
  <c r="N20" i="20"/>
  <c r="X20" i="20" s="1"/>
  <c r="N19" i="20"/>
  <c r="I38" i="20"/>
  <c r="I37" i="20"/>
  <c r="I36" i="20"/>
  <c r="I35" i="20"/>
  <c r="I34" i="20"/>
  <c r="I33" i="20"/>
  <c r="I32" i="20"/>
  <c r="I31" i="20"/>
  <c r="I30" i="20"/>
  <c r="I29" i="20"/>
  <c r="I28" i="20"/>
  <c r="I27" i="20"/>
  <c r="I26" i="20"/>
  <c r="I25" i="20"/>
  <c r="AA25" i="20"/>
  <c r="AA19" i="20"/>
  <c r="I22" i="20"/>
  <c r="I21" i="20"/>
  <c r="I20" i="20"/>
  <c r="X19" i="22" l="1"/>
  <c r="X21" i="20"/>
  <c r="X22" i="20"/>
  <c r="X34" i="22" l="1"/>
  <c r="W40" i="20"/>
  <c r="V40" i="20"/>
  <c r="U40" i="20"/>
  <c r="T40" i="20"/>
  <c r="R40" i="20"/>
  <c r="Q40" i="20"/>
  <c r="M40" i="20"/>
  <c r="E40" i="20"/>
  <c r="I19" i="20"/>
  <c r="I40" i="20" s="1"/>
  <c r="O18" i="20"/>
  <c r="O40" i="20" s="1"/>
  <c r="K5" i="20"/>
  <c r="N19" i="18"/>
  <c r="AA19" i="18"/>
  <c r="W35" i="19"/>
  <c r="V35" i="19"/>
  <c r="U35" i="19"/>
  <c r="T35" i="19"/>
  <c r="R35" i="19"/>
  <c r="Q35" i="19"/>
  <c r="M35" i="19"/>
  <c r="E35" i="19"/>
  <c r="AA20" i="19"/>
  <c r="N20" i="19"/>
  <c r="X20" i="19" s="1"/>
  <c r="I20" i="19"/>
  <c r="AA19" i="19"/>
  <c r="N19" i="19"/>
  <c r="N35" i="19" s="1"/>
  <c r="I19" i="19"/>
  <c r="I35" i="19" s="1"/>
  <c r="O18" i="19"/>
  <c r="O35" i="19" s="1"/>
  <c r="K5" i="19"/>
  <c r="X19" i="20" l="1"/>
  <c r="X40" i="20" s="1"/>
  <c r="N40" i="20"/>
  <c r="X19" i="19"/>
  <c r="X35" i="19" s="1"/>
  <c r="W33" i="18"/>
  <c r="V33" i="18"/>
  <c r="U33" i="18"/>
  <c r="T33" i="18"/>
  <c r="R33" i="18"/>
  <c r="Q33" i="18"/>
  <c r="N33" i="18"/>
  <c r="M33" i="18"/>
  <c r="E33" i="18"/>
  <c r="I19" i="18"/>
  <c r="I33" i="18" s="1"/>
  <c r="O18" i="18"/>
  <c r="O33" i="18" s="1"/>
  <c r="K5" i="18"/>
  <c r="W30" i="17"/>
  <c r="V30" i="17"/>
  <c r="U30" i="17"/>
  <c r="T30" i="17"/>
  <c r="R30" i="17"/>
  <c r="Q30" i="17"/>
  <c r="M30" i="17"/>
  <c r="E30" i="17"/>
  <c r="AA19" i="17"/>
  <c r="X19" i="17"/>
  <c r="X30" i="17" s="1"/>
  <c r="I19" i="17"/>
  <c r="I30" i="17" s="1"/>
  <c r="O18" i="17"/>
  <c r="O30" i="17" s="1"/>
  <c r="K5" i="17"/>
  <c r="I20" i="16"/>
  <c r="W31" i="16"/>
  <c r="V31" i="16"/>
  <c r="U31" i="16"/>
  <c r="T31" i="16"/>
  <c r="R31" i="16"/>
  <c r="Q31" i="16"/>
  <c r="O31" i="16"/>
  <c r="N31" i="16"/>
  <c r="M31" i="16"/>
  <c r="E31" i="16"/>
  <c r="AA19" i="16"/>
  <c r="X19" i="16"/>
  <c r="X31" i="16" s="1"/>
  <c r="I19" i="16"/>
  <c r="O18" i="16"/>
  <c r="K5" i="16"/>
  <c r="X19" i="18" l="1"/>
  <c r="N30" i="17"/>
  <c r="I31" i="16"/>
  <c r="AA19" i="14"/>
  <c r="W31" i="14"/>
  <c r="V31" i="14"/>
  <c r="U31" i="14"/>
  <c r="T31" i="14"/>
  <c r="R31" i="14"/>
  <c r="Q31" i="14"/>
  <c r="M31" i="14"/>
  <c r="E31" i="14"/>
  <c r="N19" i="14"/>
  <c r="N31" i="14" s="1"/>
  <c r="I19" i="14"/>
  <c r="I31" i="14" s="1"/>
  <c r="O18" i="14"/>
  <c r="O31" i="14" s="1"/>
  <c r="K5" i="14"/>
  <c r="N30" i="10"/>
  <c r="N39" i="10"/>
  <c r="N37" i="10"/>
  <c r="X33" i="18" l="1"/>
  <c r="X19" i="14"/>
  <c r="X31" i="14" s="1"/>
  <c r="N19" i="10"/>
  <c r="E96" i="3" l="1"/>
  <c r="I41" i="10"/>
  <c r="W56" i="12" l="1"/>
  <c r="V56" i="12"/>
  <c r="U56" i="12"/>
  <c r="T56" i="12"/>
  <c r="R56" i="12"/>
  <c r="Q56" i="12"/>
  <c r="M56" i="12"/>
  <c r="E56" i="12"/>
  <c r="N50" i="12"/>
  <c r="I50" i="12"/>
  <c r="N49" i="12"/>
  <c r="X49" i="12" s="1"/>
  <c r="I49" i="12"/>
  <c r="N48" i="12"/>
  <c r="I48" i="12"/>
  <c r="N46" i="12"/>
  <c r="I46" i="12"/>
  <c r="N45" i="12"/>
  <c r="I45" i="12"/>
  <c r="N44" i="12"/>
  <c r="X44" i="12" s="1"/>
  <c r="I44" i="12"/>
  <c r="N43" i="12"/>
  <c r="I43" i="12"/>
  <c r="N42" i="12"/>
  <c r="I42" i="12"/>
  <c r="N41" i="12"/>
  <c r="X41" i="12" s="1"/>
  <c r="I41" i="12"/>
  <c r="N40" i="12"/>
  <c r="I40" i="12"/>
  <c r="N39" i="12"/>
  <c r="I39" i="12"/>
  <c r="N38" i="12"/>
  <c r="I38" i="12"/>
  <c r="N37" i="12"/>
  <c r="I37" i="12"/>
  <c r="N36" i="12"/>
  <c r="I36" i="12"/>
  <c r="N35" i="12"/>
  <c r="X35" i="12" s="1"/>
  <c r="I35" i="12"/>
  <c r="AA33" i="12"/>
  <c r="X45" i="12" s="1"/>
  <c r="O33" i="12"/>
  <c r="N33" i="12"/>
  <c r="X33" i="12" s="1"/>
  <c r="I33" i="12"/>
  <c r="N30" i="12"/>
  <c r="I30" i="12"/>
  <c r="N29" i="12"/>
  <c r="I29" i="12"/>
  <c r="AA28" i="12"/>
  <c r="O28" i="12"/>
  <c r="N28" i="12"/>
  <c r="X28" i="12" s="1"/>
  <c r="I28" i="12"/>
  <c r="N25" i="12"/>
  <c r="I25" i="12"/>
  <c r="N24" i="12"/>
  <c r="I24" i="12"/>
  <c r="N22" i="12"/>
  <c r="I22" i="12"/>
  <c r="N20" i="12"/>
  <c r="I20" i="12"/>
  <c r="AA19" i="12"/>
  <c r="O19" i="12"/>
  <c r="N19" i="12"/>
  <c r="I19" i="12"/>
  <c r="O18" i="12"/>
  <c r="O56" i="12" s="1"/>
  <c r="K5" i="12"/>
  <c r="X43" i="12" l="1"/>
  <c r="X24" i="12"/>
  <c r="X22" i="12"/>
  <c r="X36" i="12"/>
  <c r="X40" i="12"/>
  <c r="X48" i="12"/>
  <c r="X20" i="12"/>
  <c r="X25" i="12"/>
  <c r="X30" i="12"/>
  <c r="X37" i="12"/>
  <c r="X39" i="12"/>
  <c r="X50" i="12"/>
  <c r="I56" i="12"/>
  <c r="X29" i="12"/>
  <c r="N56" i="12"/>
  <c r="X19" i="12"/>
  <c r="X38" i="12"/>
  <c r="X42" i="12"/>
  <c r="X46" i="12"/>
  <c r="X56" i="12" l="1"/>
  <c r="N41" i="10" l="1"/>
  <c r="AA39" i="10"/>
  <c r="I39" i="10"/>
  <c r="AA37" i="10"/>
  <c r="X37" i="10" s="1"/>
  <c r="I37" i="10"/>
  <c r="I34" i="10"/>
  <c r="I32" i="10"/>
  <c r="N32" i="10"/>
  <c r="N34" i="10"/>
  <c r="AA30" i="10"/>
  <c r="X30" i="10" s="1"/>
  <c r="I30" i="10"/>
  <c r="N22" i="10"/>
  <c r="X39" i="10" l="1"/>
  <c r="X34" i="10"/>
  <c r="X41" i="10"/>
  <c r="X32" i="10"/>
  <c r="AA25" i="10" l="1"/>
  <c r="N27" i="10"/>
  <c r="N25" i="10"/>
  <c r="X25" i="10" s="1"/>
  <c r="I27" i="10"/>
  <c r="I25" i="10"/>
  <c r="AA22" i="10"/>
  <c r="X22" i="10" s="1"/>
  <c r="I22" i="10"/>
  <c r="AA19" i="10"/>
  <c r="I19" i="10"/>
  <c r="X19" i="10" l="1"/>
  <c r="X27" i="10"/>
  <c r="W43" i="10"/>
  <c r="V43" i="10"/>
  <c r="U43" i="10"/>
  <c r="T43" i="10"/>
  <c r="R43" i="10"/>
  <c r="Q43" i="10"/>
  <c r="M43" i="10"/>
  <c r="E43" i="10"/>
  <c r="N43" i="10"/>
  <c r="I43" i="10"/>
  <c r="O18" i="10"/>
  <c r="O43" i="10" s="1"/>
  <c r="K5" i="10"/>
  <c r="N67" i="8"/>
  <c r="N62" i="8"/>
  <c r="N75" i="8"/>
  <c r="N86" i="8"/>
  <c r="N88" i="8"/>
  <c r="N82" i="8"/>
  <c r="N80" i="8"/>
  <c r="N79" i="8"/>
  <c r="N72" i="8"/>
  <c r="N71" i="8"/>
  <c r="N64" i="8"/>
  <c r="N61" i="8"/>
  <c r="N84" i="8"/>
  <c r="N83" i="8"/>
  <c r="X83" i="8" s="1"/>
  <c r="N69" i="8"/>
  <c r="N68" i="8"/>
  <c r="N87" i="8"/>
  <c r="N77" i="8"/>
  <c r="X77" i="8" s="1"/>
  <c r="N74" i="8"/>
  <c r="N63" i="8"/>
  <c r="N60" i="8"/>
  <c r="N65" i="8"/>
  <c r="X65" i="8" s="1"/>
  <c r="N66" i="8"/>
  <c r="N57" i="8"/>
  <c r="AA60" i="8"/>
  <c r="X87" i="8" s="1"/>
  <c r="AA57" i="8"/>
  <c r="I88" i="8"/>
  <c r="I87" i="8"/>
  <c r="I86" i="8"/>
  <c r="I84" i="8"/>
  <c r="I83" i="8"/>
  <c r="I82" i="8"/>
  <c r="I80" i="8"/>
  <c r="I79" i="8"/>
  <c r="I77" i="8"/>
  <c r="I75" i="8"/>
  <c r="I74" i="8"/>
  <c r="I72" i="8"/>
  <c r="I71" i="8"/>
  <c r="I69" i="8"/>
  <c r="I68" i="8"/>
  <c r="I67" i="8"/>
  <c r="I66" i="8"/>
  <c r="I65" i="8"/>
  <c r="I64" i="8"/>
  <c r="I63" i="8"/>
  <c r="I62" i="8"/>
  <c r="I61" i="8"/>
  <c r="X66" i="8" l="1"/>
  <c r="X74" i="8"/>
  <c r="X69" i="8"/>
  <c r="X64" i="8"/>
  <c r="X80" i="8"/>
  <c r="X75" i="8"/>
  <c r="X43" i="10"/>
  <c r="X72" i="8"/>
  <c r="X71" i="8"/>
  <c r="X82" i="8"/>
  <c r="X62" i="8"/>
  <c r="X86" i="8"/>
  <c r="X84" i="8"/>
  <c r="X88" i="8"/>
  <c r="X67" i="8"/>
  <c r="X63" i="8"/>
  <c r="X68" i="8"/>
  <c r="X61" i="8"/>
  <c r="X79" i="8"/>
  <c r="X60" i="8"/>
  <c r="I60" i="8"/>
  <c r="I57" i="8"/>
  <c r="X57" i="8" l="1"/>
  <c r="N54" i="8" l="1"/>
  <c r="I54" i="8"/>
  <c r="AA54" i="8"/>
  <c r="X51" i="8"/>
  <c r="N51" i="8"/>
  <c r="AA51" i="8"/>
  <c r="I51" i="8"/>
  <c r="N48" i="8"/>
  <c r="AA48" i="8"/>
  <c r="I48" i="8"/>
  <c r="AA45" i="8"/>
  <c r="N45" i="8"/>
  <c r="X45" i="8" s="1"/>
  <c r="I45" i="8"/>
  <c r="N42" i="8"/>
  <c r="AA42" i="8"/>
  <c r="X42" i="8" s="1"/>
  <c r="N39" i="8"/>
  <c r="AA39" i="8"/>
  <c r="N35" i="8"/>
  <c r="X35" i="8" s="1"/>
  <c r="N34" i="8"/>
  <c r="N36" i="8"/>
  <c r="AA34" i="8"/>
  <c r="I30" i="8"/>
  <c r="I31" i="8"/>
  <c r="I34" i="8"/>
  <c r="I35" i="8"/>
  <c r="I36" i="8"/>
  <c r="I39" i="8"/>
  <c r="I42" i="8"/>
  <c r="O34" i="8"/>
  <c r="O33" i="8"/>
  <c r="I20" i="8"/>
  <c r="I21" i="8"/>
  <c r="I22" i="8"/>
  <c r="I23" i="8"/>
  <c r="I24" i="8"/>
  <c r="I25" i="8"/>
  <c r="I26" i="8"/>
  <c r="I27" i="8"/>
  <c r="I28" i="8"/>
  <c r="I29" i="8"/>
  <c r="N22" i="8"/>
  <c r="N21" i="8"/>
  <c r="N30" i="8"/>
  <c r="N29" i="8"/>
  <c r="N28" i="8"/>
  <c r="N27" i="8"/>
  <c r="N26" i="8"/>
  <c r="N25" i="8"/>
  <c r="N19" i="8"/>
  <c r="N31" i="8"/>
  <c r="N24" i="8"/>
  <c r="N23" i="8"/>
  <c r="N20" i="8"/>
  <c r="AA19" i="8"/>
  <c r="X26" i="8" l="1"/>
  <c r="X36" i="8"/>
  <c r="X34" i="8"/>
  <c r="X39" i="8"/>
  <c r="X54" i="8"/>
  <c r="X48" i="8"/>
  <c r="M93" i="8" l="1"/>
  <c r="V93" i="8"/>
  <c r="U93" i="8"/>
  <c r="T93" i="8"/>
  <c r="R93" i="8"/>
  <c r="Q93" i="8"/>
  <c r="E93" i="8"/>
  <c r="X31" i="8"/>
  <c r="X30" i="8"/>
  <c r="X29" i="8"/>
  <c r="X28" i="8"/>
  <c r="X27" i="8"/>
  <c r="X25" i="8"/>
  <c r="X24" i="8"/>
  <c r="X23" i="8"/>
  <c r="X22" i="8"/>
  <c r="X21" i="8"/>
  <c r="X20" i="8"/>
  <c r="O19" i="8"/>
  <c r="X19" i="8"/>
  <c r="I19" i="8"/>
  <c r="I93" i="8" s="1"/>
  <c r="O18" i="8"/>
  <c r="O93" i="8" s="1"/>
  <c r="K5" i="8"/>
  <c r="N71" i="6"/>
  <c r="N70" i="6"/>
  <c r="N69" i="6"/>
  <c r="I71" i="6"/>
  <c r="I70" i="6"/>
  <c r="AA69" i="6"/>
  <c r="I69" i="6"/>
  <c r="N66" i="6"/>
  <c r="N64" i="6"/>
  <c r="X64" i="6" s="1"/>
  <c r="N63" i="6"/>
  <c r="AA63" i="6"/>
  <c r="I66" i="6"/>
  <c r="I64" i="6"/>
  <c r="I63" i="6"/>
  <c r="N60" i="6"/>
  <c r="AA60" i="6"/>
  <c r="I60" i="6"/>
  <c r="N57" i="6"/>
  <c r="N54" i="6"/>
  <c r="AA57" i="6"/>
  <c r="I57" i="6"/>
  <c r="N51" i="6"/>
  <c r="AA54" i="6"/>
  <c r="I54" i="6"/>
  <c r="AA51" i="6"/>
  <c r="I51" i="6"/>
  <c r="AA48" i="6"/>
  <c r="N48" i="6"/>
  <c r="X48" i="6" s="1"/>
  <c r="I48" i="6"/>
  <c r="N45" i="6"/>
  <c r="AA45" i="6"/>
  <c r="I45" i="6"/>
  <c r="X60" i="6" l="1"/>
  <c r="X45" i="6"/>
  <c r="X57" i="6"/>
  <c r="X66" i="6"/>
  <c r="X54" i="6"/>
  <c r="N93" i="8"/>
  <c r="W93" i="8"/>
  <c r="X93" i="8"/>
  <c r="X51" i="6"/>
  <c r="X63" i="6"/>
  <c r="X69" i="6"/>
  <c r="E76" i="6" l="1"/>
  <c r="N42" i="6" l="1"/>
  <c r="N41" i="6"/>
  <c r="N39" i="6"/>
  <c r="AA39" i="6"/>
  <c r="O39" i="6"/>
  <c r="N34" i="6"/>
  <c r="N33" i="6"/>
  <c r="N23" i="6"/>
  <c r="N22" i="6"/>
  <c r="N19" i="6"/>
  <c r="N30" i="6"/>
  <c r="N27" i="6"/>
  <c r="N24" i="6"/>
  <c r="N21" i="6"/>
  <c r="N25" i="6"/>
  <c r="N36" i="6"/>
  <c r="N28" i="6"/>
  <c r="N29" i="6"/>
  <c r="N31" i="6"/>
  <c r="N32" i="6"/>
  <c r="N20" i="6"/>
  <c r="X42" i="6" l="1"/>
  <c r="X41" i="6"/>
  <c r="X39" i="6"/>
  <c r="I42" i="6"/>
  <c r="I41" i="6"/>
  <c r="I39" i="6"/>
  <c r="I36" i="6"/>
  <c r="I34" i="6"/>
  <c r="I33" i="6"/>
  <c r="I32" i="6"/>
  <c r="I31" i="6"/>
  <c r="I30" i="6"/>
  <c r="I29" i="6"/>
  <c r="I28" i="6"/>
  <c r="I27" i="6"/>
  <c r="I25" i="6"/>
  <c r="I24" i="6"/>
  <c r="I23" i="6"/>
  <c r="I22" i="6"/>
  <c r="I21" i="6"/>
  <c r="I20" i="6"/>
  <c r="AA19" i="6"/>
  <c r="X29" i="6" s="1"/>
  <c r="X23" i="6" l="1"/>
  <c r="X20" i="6"/>
  <c r="X30" i="6"/>
  <c r="X21" i="6"/>
  <c r="X24" i="6"/>
  <c r="X31" i="6"/>
  <c r="X27" i="6"/>
  <c r="X22" i="6"/>
  <c r="X34" i="6"/>
  <c r="X36" i="6"/>
  <c r="X25" i="6"/>
  <c r="X28" i="6"/>
  <c r="X33" i="6"/>
  <c r="X32" i="6"/>
  <c r="W76" i="6"/>
  <c r="V76" i="6"/>
  <c r="U76" i="6"/>
  <c r="T76" i="6"/>
  <c r="R76" i="6"/>
  <c r="Q76" i="6"/>
  <c r="M76" i="6"/>
  <c r="O19" i="6"/>
  <c r="N76" i="6"/>
  <c r="I19" i="6"/>
  <c r="I76" i="6" s="1"/>
  <c r="O18" i="6"/>
  <c r="O76" i="6" s="1"/>
  <c r="K5" i="6"/>
  <c r="N43" i="3"/>
  <c r="N42" i="3"/>
  <c r="I19" i="5"/>
  <c r="N54" i="3"/>
  <c r="N53" i="3"/>
  <c r="N55" i="3"/>
  <c r="X55" i="3" s="1"/>
  <c r="N56" i="3"/>
  <c r="N63" i="3"/>
  <c r="N64" i="3"/>
  <c r="M96" i="3"/>
  <c r="O52" i="3"/>
  <c r="I53" i="3"/>
  <c r="O53" i="3"/>
  <c r="AA53" i="3"/>
  <c r="X54" i="3" s="1"/>
  <c r="I54" i="3"/>
  <c r="I55" i="3"/>
  <c r="I56" i="3"/>
  <c r="I57" i="3"/>
  <c r="N57" i="3"/>
  <c r="I58" i="3"/>
  <c r="N58" i="3"/>
  <c r="I59" i="3"/>
  <c r="N59" i="3"/>
  <c r="I60" i="3"/>
  <c r="N60" i="3"/>
  <c r="I61" i="3"/>
  <c r="N61" i="3"/>
  <c r="I62" i="3"/>
  <c r="N62" i="3"/>
  <c r="I63" i="3"/>
  <c r="I64" i="3"/>
  <c r="I65" i="3"/>
  <c r="N65" i="3"/>
  <c r="I66" i="3"/>
  <c r="N66" i="3"/>
  <c r="I67" i="3"/>
  <c r="N67" i="3"/>
  <c r="I68" i="3"/>
  <c r="N68" i="3"/>
  <c r="I69" i="3"/>
  <c r="N69" i="3"/>
  <c r="I71" i="3"/>
  <c r="N71" i="3"/>
  <c r="I72" i="3"/>
  <c r="N72" i="3"/>
  <c r="I73" i="3"/>
  <c r="N73" i="3"/>
  <c r="O75" i="3"/>
  <c r="I76" i="3"/>
  <c r="N76" i="3"/>
  <c r="X76" i="3" s="1"/>
  <c r="O76" i="3"/>
  <c r="AA76" i="3"/>
  <c r="I77" i="3"/>
  <c r="N77" i="3"/>
  <c r="O77" i="3"/>
  <c r="I78" i="3"/>
  <c r="N78" i="3"/>
  <c r="X78" i="3" s="1"/>
  <c r="O78" i="3"/>
  <c r="I79" i="3"/>
  <c r="N79" i="3"/>
  <c r="X79" i="3" s="1"/>
  <c r="O79" i="3"/>
  <c r="I80" i="3"/>
  <c r="N80" i="3"/>
  <c r="X80" i="3" s="1"/>
  <c r="O80" i="3"/>
  <c r="I81" i="3"/>
  <c r="N81" i="3"/>
  <c r="O81" i="3"/>
  <c r="I82" i="3"/>
  <c r="N82" i="3"/>
  <c r="X82" i="3" s="1"/>
  <c r="O82" i="3"/>
  <c r="I83" i="3"/>
  <c r="N83" i="3"/>
  <c r="X83" i="3"/>
  <c r="I84" i="3"/>
  <c r="N84" i="3"/>
  <c r="X84" i="3" s="1"/>
  <c r="I85" i="3"/>
  <c r="N85" i="3"/>
  <c r="X85" i="3" s="1"/>
  <c r="I86" i="3"/>
  <c r="N86" i="3"/>
  <c r="X86" i="3" s="1"/>
  <c r="I87" i="3"/>
  <c r="N87" i="3"/>
  <c r="X87" i="3" s="1"/>
  <c r="I88" i="3"/>
  <c r="N88" i="3"/>
  <c r="X88" i="3" s="1"/>
  <c r="I89" i="3"/>
  <c r="N89" i="3"/>
  <c r="I90" i="3"/>
  <c r="N90" i="3"/>
  <c r="X90" i="3" s="1"/>
  <c r="I91" i="3"/>
  <c r="N91" i="3"/>
  <c r="X91" i="3"/>
  <c r="X72" i="3" l="1"/>
  <c r="X69" i="3"/>
  <c r="X67" i="3"/>
  <c r="X63" i="3"/>
  <c r="X61" i="3"/>
  <c r="X59" i="3"/>
  <c r="X57" i="3"/>
  <c r="X64" i="3"/>
  <c r="X89" i="3"/>
  <c r="X81" i="3"/>
  <c r="X77" i="3"/>
  <c r="X73" i="3"/>
  <c r="X65" i="3"/>
  <c r="X53" i="3"/>
  <c r="X71" i="3"/>
  <c r="X68" i="3"/>
  <c r="X62" i="3"/>
  <c r="X60" i="3"/>
  <c r="X58" i="3"/>
  <c r="X56" i="3"/>
  <c r="X66" i="3"/>
  <c r="X19" i="6"/>
  <c r="N19" i="5"/>
  <c r="AA19" i="5"/>
  <c r="W54" i="5"/>
  <c r="V54" i="5"/>
  <c r="U54" i="5"/>
  <c r="T54" i="5"/>
  <c r="R54" i="5"/>
  <c r="Q54" i="5"/>
  <c r="M54" i="5"/>
  <c r="O19" i="5"/>
  <c r="O18" i="5"/>
  <c r="O54" i="5" s="1"/>
  <c r="K5" i="5"/>
  <c r="N45" i="3"/>
  <c r="N39" i="3"/>
  <c r="N46" i="3"/>
  <c r="N38" i="3"/>
  <c r="N37" i="3"/>
  <c r="N41" i="3"/>
  <c r="N40" i="3"/>
  <c r="N48" i="3"/>
  <c r="N47" i="3"/>
  <c r="N44" i="3"/>
  <c r="N50" i="3"/>
  <c r="N49" i="3"/>
  <c r="AA38" i="3"/>
  <c r="AA39" i="3"/>
  <c r="AA40" i="3"/>
  <c r="AA41" i="3"/>
  <c r="AA42" i="3"/>
  <c r="AA43" i="3"/>
  <c r="AA44" i="3"/>
  <c r="AA45" i="3"/>
  <c r="AA46" i="3"/>
  <c r="AA47" i="3"/>
  <c r="AA48" i="3"/>
  <c r="AA49" i="3"/>
  <c r="X49" i="3" s="1"/>
  <c r="AA50" i="3"/>
  <c r="I38" i="3"/>
  <c r="I39" i="3"/>
  <c r="I40" i="3"/>
  <c r="I41" i="3"/>
  <c r="I42" i="3"/>
  <c r="I43" i="3"/>
  <c r="I44" i="3"/>
  <c r="I45" i="3"/>
  <c r="I46" i="3"/>
  <c r="I47" i="3"/>
  <c r="I48" i="3"/>
  <c r="I49" i="3"/>
  <c r="I50" i="3"/>
  <c r="AA37" i="3"/>
  <c r="I37" i="3"/>
  <c r="X76" i="6" l="1"/>
  <c r="X38" i="3"/>
  <c r="X50" i="3"/>
  <c r="X45" i="3"/>
  <c r="X43" i="3"/>
  <c r="X46" i="3"/>
  <c r="X47" i="3"/>
  <c r="X44" i="3"/>
  <c r="X37" i="3"/>
  <c r="X48" i="3"/>
  <c r="X39" i="3"/>
  <c r="X40" i="3"/>
  <c r="X42" i="3"/>
  <c r="X41" i="3"/>
  <c r="I54" i="5"/>
  <c r="N54" i="5"/>
  <c r="X19" i="5"/>
  <c r="X54" i="5" s="1"/>
  <c r="AA22" i="3" l="1"/>
  <c r="O22" i="3"/>
  <c r="N22" i="3"/>
  <c r="I22" i="3"/>
  <c r="O21" i="3"/>
  <c r="N34" i="3"/>
  <c r="N33" i="3"/>
  <c r="AA34" i="3"/>
  <c r="AA33" i="3"/>
  <c r="I34" i="3"/>
  <c r="I33" i="3"/>
  <c r="X34" i="3" l="1"/>
  <c r="X33" i="3"/>
  <c r="I29" i="3" l="1"/>
  <c r="N27" i="3"/>
  <c r="N25" i="3"/>
  <c r="N30" i="3"/>
  <c r="N29" i="3"/>
  <c r="N26" i="3"/>
  <c r="AA29" i="3"/>
  <c r="AA25" i="3"/>
  <c r="O25" i="3"/>
  <c r="I25" i="3"/>
  <c r="AA30" i="3"/>
  <c r="AA27" i="3"/>
  <c r="AA26" i="3"/>
  <c r="X26" i="3" l="1"/>
  <c r="X27" i="3"/>
  <c r="X29" i="3"/>
  <c r="X30" i="3"/>
  <c r="X25" i="3"/>
  <c r="N19" i="3"/>
  <c r="N96" i="3" s="1"/>
  <c r="AA19" i="3"/>
  <c r="X22" i="3" s="1"/>
  <c r="W96" i="3" l="1"/>
  <c r="V96" i="3"/>
  <c r="U96" i="3"/>
  <c r="T96" i="3"/>
  <c r="R96" i="3"/>
  <c r="Q96" i="3"/>
  <c r="I30" i="3"/>
  <c r="O27" i="3"/>
  <c r="I27" i="3"/>
  <c r="O26" i="3"/>
  <c r="I26" i="3"/>
  <c r="X19" i="3"/>
  <c r="X96" i="3" s="1"/>
  <c r="O19" i="3"/>
  <c r="I19" i="3"/>
  <c r="O18" i="3"/>
  <c r="O96" i="3" s="1"/>
  <c r="K5" i="3"/>
  <c r="N53" i="1"/>
  <c r="N51" i="1"/>
  <c r="AA51" i="1"/>
  <c r="I96" i="3" l="1"/>
  <c r="W54" i="1"/>
  <c r="V54" i="1"/>
  <c r="U54" i="1"/>
  <c r="T54" i="1"/>
  <c r="R54" i="1"/>
  <c r="Q54" i="1"/>
  <c r="M54" i="1"/>
  <c r="E54" i="1"/>
  <c r="X53" i="1"/>
  <c r="I53" i="1"/>
  <c r="X51" i="1"/>
  <c r="I51" i="1"/>
  <c r="N49" i="1"/>
  <c r="I49" i="1"/>
  <c r="AA47" i="1"/>
  <c r="X47" i="1" s="1"/>
  <c r="N47" i="1"/>
  <c r="I47" i="1"/>
  <c r="N45" i="1"/>
  <c r="X45" i="1" s="1"/>
  <c r="I45" i="1"/>
  <c r="AA43" i="1"/>
  <c r="O43" i="1"/>
  <c r="N43" i="1"/>
  <c r="X43" i="1" s="1"/>
  <c r="I43" i="1"/>
  <c r="O42" i="1"/>
  <c r="O41" i="1"/>
  <c r="N41" i="1"/>
  <c r="X41" i="1" s="1"/>
  <c r="I41" i="1"/>
  <c r="O39" i="1"/>
  <c r="N39" i="1"/>
  <c r="X39" i="1" s="1"/>
  <c r="I39" i="1"/>
  <c r="O38" i="1"/>
  <c r="O37" i="1"/>
  <c r="N37" i="1"/>
  <c r="I37" i="1"/>
  <c r="O36" i="1"/>
  <c r="N36" i="1"/>
  <c r="I36" i="1"/>
  <c r="O35" i="1"/>
  <c r="N35" i="1"/>
  <c r="I35" i="1"/>
  <c r="AA34" i="1"/>
  <c r="O34" i="1"/>
  <c r="N34" i="1"/>
  <c r="I34" i="1"/>
  <c r="X33" i="1"/>
  <c r="O33" i="1"/>
  <c r="AA32" i="1"/>
  <c r="O32" i="1"/>
  <c r="N32" i="1"/>
  <c r="I32" i="1"/>
  <c r="X31" i="1"/>
  <c r="O31" i="1"/>
  <c r="AA30" i="1"/>
  <c r="N30" i="1"/>
  <c r="I30" i="1"/>
  <c r="X29" i="1"/>
  <c r="O29" i="1"/>
  <c r="AA28" i="1"/>
  <c r="O28" i="1"/>
  <c r="N28" i="1"/>
  <c r="I28" i="1"/>
  <c r="X27" i="1"/>
  <c r="O27" i="1"/>
  <c r="O26" i="1"/>
  <c r="N26" i="1"/>
  <c r="I26" i="1"/>
  <c r="AA25" i="1"/>
  <c r="O25" i="1"/>
  <c r="N25" i="1"/>
  <c r="I25" i="1"/>
  <c r="X24" i="1"/>
  <c r="O23" i="1"/>
  <c r="N23" i="1"/>
  <c r="I23" i="1"/>
  <c r="O22" i="1"/>
  <c r="O21" i="1"/>
  <c r="N21" i="1"/>
  <c r="I21" i="1"/>
  <c r="O20" i="1"/>
  <c r="N20" i="1"/>
  <c r="I20" i="1"/>
  <c r="AA19" i="1"/>
  <c r="O19" i="1"/>
  <c r="N19" i="1"/>
  <c r="I19" i="1"/>
  <c r="X18" i="1"/>
  <c r="O18" i="1"/>
  <c r="O54" i="1" s="1"/>
  <c r="K5" i="1"/>
  <c r="X36" i="1" l="1"/>
  <c r="X34" i="1"/>
  <c r="X35" i="1"/>
  <c r="X49" i="1"/>
  <c r="X30" i="1"/>
  <c r="X23" i="1"/>
  <c r="X25" i="1"/>
  <c r="X19" i="1"/>
  <c r="X28" i="1"/>
  <c r="X32" i="1"/>
  <c r="X37" i="1"/>
  <c r="X26" i="1"/>
  <c r="I54" i="1"/>
  <c r="X21" i="1"/>
  <c r="N54" i="1"/>
  <c r="X20" i="1"/>
  <c r="X54" i="1" l="1"/>
</calcChain>
</file>

<file path=xl/sharedStrings.xml><?xml version="1.0" encoding="utf-8"?>
<sst xmlns="http://schemas.openxmlformats.org/spreadsheetml/2006/main" count="2923" uniqueCount="733">
  <si>
    <t>EXPORT SHIPMENT ORDER</t>
  </si>
  <si>
    <t>To. SCM MANAGER</t>
  </si>
  <si>
    <t>Date       :</t>
  </si>
  <si>
    <t>Name &amp; Address of the consigne</t>
  </si>
  <si>
    <t>MODE OF</t>
  </si>
  <si>
    <t>FOB</t>
  </si>
  <si>
    <t>FREIGHT TO BE</t>
  </si>
  <si>
    <t>YAMAHA MUSIC MANUFACTURING JAPAN CORPORATION PIANO SECTION</t>
  </si>
  <si>
    <t>BUYER</t>
  </si>
  <si>
    <t>TRANSPORT</t>
  </si>
  <si>
    <t>AMOUNT</t>
  </si>
  <si>
    <t>BORNE BY</t>
  </si>
  <si>
    <t>TERM OF PAYMENT</t>
  </si>
  <si>
    <t>203 MATSUNOKIJIMA,IWATA,SHIZUOKA</t>
  </si>
  <si>
    <t>[ V  ]   YMMJ</t>
  </si>
  <si>
    <r>
      <t xml:space="preserve">[       ]   </t>
    </r>
    <r>
      <rPr>
        <b/>
        <sz val="8"/>
        <rFont val="Arial"/>
        <family val="2"/>
      </rPr>
      <t>SEA</t>
    </r>
    <r>
      <rPr>
        <sz val="8"/>
        <rFont val="Arial"/>
        <family val="2"/>
      </rPr>
      <t xml:space="preserve"> FREIGHT</t>
    </r>
  </si>
  <si>
    <r>
      <t xml:space="preserve">[ V  ]   </t>
    </r>
    <r>
      <rPr>
        <sz val="8"/>
        <rFont val="Arial"/>
        <family val="2"/>
      </rPr>
      <t>CHARGED</t>
    </r>
  </si>
  <si>
    <r>
      <t xml:space="preserve">[      ]   </t>
    </r>
    <r>
      <rPr>
        <sz val="8"/>
        <rFont val="Arial"/>
        <family val="2"/>
      </rPr>
      <t>Y I</t>
    </r>
  </si>
  <si>
    <t>[    ]   D/P AT SIGHT</t>
  </si>
  <si>
    <t>JAPAN</t>
  </si>
  <si>
    <t>Y31404</t>
  </si>
  <si>
    <r>
      <t xml:space="preserve">[     ]   </t>
    </r>
    <r>
      <rPr>
        <sz val="8"/>
        <rFont val="Arial"/>
        <family val="2"/>
      </rPr>
      <t>SAME AS CONSIGNE</t>
    </r>
  </si>
  <si>
    <r>
      <t xml:space="preserve">[  V   ]  </t>
    </r>
    <r>
      <rPr>
        <b/>
        <sz val="10"/>
        <rFont val="Arial"/>
        <family val="2"/>
      </rPr>
      <t xml:space="preserve"> </t>
    </r>
    <r>
      <rPr>
        <b/>
        <sz val="8"/>
        <rFont val="Arial"/>
        <family val="2"/>
      </rPr>
      <t>AIR</t>
    </r>
    <r>
      <rPr>
        <sz val="8"/>
        <rFont val="Arial"/>
        <family val="2"/>
      </rPr>
      <t xml:space="preserve"> FREIGHT</t>
    </r>
  </si>
  <si>
    <r>
      <t xml:space="preserve">[      ]   </t>
    </r>
    <r>
      <rPr>
        <sz val="7"/>
        <rFont val="Arial"/>
        <family val="2"/>
      </rPr>
      <t>FREE OF CHARGE</t>
    </r>
  </si>
  <si>
    <r>
      <t xml:space="preserve">[ V   ]   </t>
    </r>
    <r>
      <rPr>
        <sz val="8"/>
        <rFont val="Arial"/>
        <family val="2"/>
      </rPr>
      <t>AS Ship. Manual</t>
    </r>
  </si>
  <si>
    <t>[ V ]   TT</t>
  </si>
  <si>
    <t>Division :</t>
  </si>
  <si>
    <r>
      <t xml:space="preserve">[ V  ]   </t>
    </r>
    <r>
      <rPr>
        <sz val="8"/>
        <rFont val="Arial"/>
        <family val="2"/>
      </rPr>
      <t>DROP</t>
    </r>
  </si>
  <si>
    <t>[     ]   DIRECT</t>
  </si>
  <si>
    <t>PKG/NO.</t>
  </si>
  <si>
    <t>DESCRIPTION OF GOODS</t>
  </si>
  <si>
    <t>Quantity</t>
  </si>
  <si>
    <t>Container</t>
  </si>
  <si>
    <t>Unit price</t>
  </si>
  <si>
    <t>Amount</t>
  </si>
  <si>
    <t>P'kg type</t>
  </si>
  <si>
    <t>Made in</t>
  </si>
  <si>
    <t>Ref. No.</t>
  </si>
  <si>
    <t>Gross Wght</t>
  </si>
  <si>
    <t>Nett Weight</t>
  </si>
  <si>
    <t>LenghtXWidthXHeight/P'kg</t>
  </si>
  <si>
    <t>TOTAL</t>
  </si>
  <si>
    <t>Pc/Unit/Set</t>
  </si>
  <si>
    <t>Size</t>
  </si>
  <si>
    <t>USD/JPY/EUR</t>
  </si>
  <si>
    <t>Kg / P'kg</t>
  </si>
  <si>
    <t>Cm</t>
  </si>
  <si>
    <t>M3</t>
  </si>
  <si>
    <t>YAMAHA PIANO PART</t>
  </si>
  <si>
    <t>C/T</t>
  </si>
  <si>
    <t>Indonesia</t>
  </si>
  <si>
    <t>[ V  ]  FOB      [    ]  C &amp; F</t>
  </si>
  <si>
    <t>FACILTY</t>
  </si>
  <si>
    <t>[    ]   Please Combine</t>
  </si>
  <si>
    <t xml:space="preserve"> REFFERENCE NO.</t>
  </si>
  <si>
    <t>[ V ]  The Cargo wiil be</t>
  </si>
  <si>
    <t>at :</t>
  </si>
  <si>
    <t>Name &amp; Authorized Signature</t>
  </si>
  <si>
    <t>[     ]    KITE</t>
  </si>
  <si>
    <t xml:space="preserve">        in FCL Shipment</t>
  </si>
  <si>
    <t xml:space="preserve"> </t>
  </si>
  <si>
    <t xml:space="preserve">          ready</t>
  </si>
  <si>
    <t xml:space="preserve">       [    ]    Factory</t>
  </si>
  <si>
    <t>[ V ]    NON KITE</t>
  </si>
  <si>
    <t>PT. Yamaha Indonesia</t>
  </si>
  <si>
    <t>[     ]   Do not Combine</t>
  </si>
  <si>
    <t xml:space="preserve">[   ]  The Cargo has been </t>
  </si>
  <si>
    <t>DESTINATION PORT</t>
  </si>
  <si>
    <t xml:space="preserve">        LCL Shipment</t>
  </si>
  <si>
    <t>Request Time of Departure</t>
  </si>
  <si>
    <t xml:space="preserve">       [ V ]    Warehouse</t>
  </si>
  <si>
    <t>TOKYO</t>
  </si>
  <si>
    <t xml:space="preserve">        OK !!</t>
  </si>
  <si>
    <t xml:space="preserve"> On :     </t>
  </si>
  <si>
    <t>Jl. Rawagelam I No.5</t>
  </si>
  <si>
    <r>
      <t xml:space="preserve">( </t>
    </r>
    <r>
      <rPr>
        <b/>
        <u/>
        <sz val="10"/>
        <rFont val="Arial"/>
        <family val="2"/>
      </rPr>
      <t>Andik Kusuma</t>
    </r>
    <r>
      <rPr>
        <sz val="10"/>
        <rFont val="Arial"/>
        <family val="2"/>
      </rPr>
      <t xml:space="preserve"> )</t>
    </r>
  </si>
  <si>
    <t>Manager</t>
  </si>
  <si>
    <t>:</t>
  </si>
  <si>
    <t xml:space="preserve">ETD                      </t>
  </si>
  <si>
    <t>BENCH NO.3I BLAA</t>
  </si>
  <si>
    <t>SIDE BASE L YI U1-YUS1,S5</t>
  </si>
  <si>
    <t>SIDE BASE R YI U1-YUS1,S5</t>
  </si>
  <si>
    <t>SIDE BASE L YI U3-YUS3</t>
  </si>
  <si>
    <t>SIDE BASE R YI U3-YUS3</t>
  </si>
  <si>
    <t>SIDE BASE L YI YC1-M112T</t>
  </si>
  <si>
    <t>SIDE BASE R YI YC1-M112T</t>
  </si>
  <si>
    <t>LEG L YI YU11-U1-YUS1</t>
  </si>
  <si>
    <t>LEG R YI YU11-U1-YUS1</t>
  </si>
  <si>
    <t>LEG R YI YC1SH</t>
  </si>
  <si>
    <t>LEG L YI YC1SH</t>
  </si>
  <si>
    <t>FALL BOARD YI C1-C5 SURFACER</t>
  </si>
  <si>
    <t>FALL BOARD YI C6C7S6 SURFACER</t>
  </si>
  <si>
    <t>WY72000</t>
  </si>
  <si>
    <t>PEDAL ASSY A1GC1TD BLAA (YI)</t>
  </si>
  <si>
    <t>ZA34830</t>
  </si>
  <si>
    <t>PEDAL ASSY C3TD/C3XST BLAA (YI)</t>
  </si>
  <si>
    <t>KEY BLOCK GC1 BLAA (YI)</t>
  </si>
  <si>
    <t>ZA34840</t>
  </si>
  <si>
    <t>FALL BACK UNFINISH.YI YU11</t>
  </si>
  <si>
    <t>PEDAL RAIL U1.YUS1 PE UNFINISHED CARB</t>
  </si>
  <si>
    <t>FALL BOARD C1-C5 SURFACER SILVER</t>
  </si>
  <si>
    <t>U. FRONT BOARD BACK YI KURO</t>
  </si>
  <si>
    <t>U. FRONT BOARD BACK YI KIJI</t>
  </si>
  <si>
    <t>LOWER FRONT BOARD UNFIN U1-YU33 TOKU</t>
  </si>
  <si>
    <t>ZV87970</t>
  </si>
  <si>
    <t>LOWER FRONT BOARD UNFIN YUS1-S5 TOKU</t>
  </si>
  <si>
    <t>ZV87980</t>
  </si>
  <si>
    <t>SIDE ARM BLOCK F UNFIN YUS5 TOKU</t>
  </si>
  <si>
    <t>ZV87990</t>
  </si>
  <si>
    <t>SIDE ARM BLOCK F UNFIN YUS1-S3 TOKU</t>
  </si>
  <si>
    <t>ZV88000</t>
  </si>
  <si>
    <t>UPPER FRONT BOARD UNFIN U1-YU11 TOKU</t>
  </si>
  <si>
    <t>ZV88010</t>
  </si>
  <si>
    <t>TOP BOARD F UNFIN U1-YU11 TOKU</t>
  </si>
  <si>
    <t>ZV88060</t>
  </si>
  <si>
    <t>TOP BOARD R UNFIN U1.U3 TOKU</t>
  </si>
  <si>
    <t>ZV88070</t>
  </si>
  <si>
    <t>FALL BOARD W/K UNFIN U1 TOKU</t>
  </si>
  <si>
    <t>ZV88080</t>
  </si>
  <si>
    <t>FALL BOARD UNFIN YU11 TOKU</t>
  </si>
  <si>
    <t>ZV88090</t>
  </si>
  <si>
    <t>FALL BOARD W/K UNFIN U3 TOKU</t>
  </si>
  <si>
    <t>ZV88100</t>
  </si>
  <si>
    <t>FALL BOARD UNFIN YU33 TOKU</t>
  </si>
  <si>
    <t>ZV88110</t>
  </si>
  <si>
    <t>FALL BOARD W/K UNFIN YUS1-S3 TOKU</t>
  </si>
  <si>
    <t>ZV88120</t>
  </si>
  <si>
    <t>FALL BOARD W/K UNFIN YUS5 TOKU</t>
  </si>
  <si>
    <t>ZV88130</t>
  </si>
  <si>
    <t>FALL FLAP YC1SH BLAA</t>
  </si>
  <si>
    <t>ZV88140</t>
  </si>
  <si>
    <t>FALL BOARD FLAT YC1SH BLAA</t>
  </si>
  <si>
    <t>ZV88150</t>
  </si>
  <si>
    <t>LOWER FRONT BOARD SU7 BLAA</t>
  </si>
  <si>
    <t>ZV88160</t>
  </si>
  <si>
    <t>LOWER FRONT BOARD YC1SH BLAA</t>
  </si>
  <si>
    <t>ZV88170</t>
  </si>
  <si>
    <t>LOWER FRONT BOARD U1-YU33 BLAA</t>
  </si>
  <si>
    <t>ZV88180</t>
  </si>
  <si>
    <t>LOWER FRONT BOARD YUS1-S5 BLAA</t>
  </si>
  <si>
    <t>ZV88190</t>
  </si>
  <si>
    <t>SIDE ARM BLOCK F SU7 BLAA</t>
  </si>
  <si>
    <t>ZV88200</t>
  </si>
  <si>
    <t>UPPER FRONT BOARD U1-YU11 BLAA</t>
  </si>
  <si>
    <t>ZV88210</t>
  </si>
  <si>
    <t>TOP BOARD FRONT U1-YU11 BLAA</t>
  </si>
  <si>
    <t>ZV88230</t>
  </si>
  <si>
    <t>TOP BOARD REAR U1-YU33 BLAA</t>
  </si>
  <si>
    <t>ZV88240</t>
  </si>
  <si>
    <t>FALL BOARD W/K U1 BLAA</t>
  </si>
  <si>
    <t>ZV88250</t>
  </si>
  <si>
    <t>FALL BOARD YU11 BLAA</t>
  </si>
  <si>
    <t>ZV88260</t>
  </si>
  <si>
    <t>FALL BOARD W/K U3 BLAA</t>
  </si>
  <si>
    <t>ZV88270</t>
  </si>
  <si>
    <t>FALL BOARD YU33 BLAA</t>
  </si>
  <si>
    <t>ZV88280</t>
  </si>
  <si>
    <t>FALL BOARD W/K YUS1-S3 BLAA</t>
  </si>
  <si>
    <t>ZV88290</t>
  </si>
  <si>
    <t>FALL BOARD W/K YUS5 BLAA</t>
  </si>
  <si>
    <t>ZV88300</t>
  </si>
  <si>
    <t>FALL BOARD W/K SU7 BLAA</t>
  </si>
  <si>
    <t>ZV88310</t>
  </si>
  <si>
    <t>MUSIC RACK YC1 KD</t>
  </si>
  <si>
    <t>ZY42470</t>
  </si>
  <si>
    <t>LEG NO.3I</t>
  </si>
  <si>
    <t>ZU47130</t>
  </si>
  <si>
    <t>ZG74800</t>
  </si>
  <si>
    <t>ZG74810</t>
  </si>
  <si>
    <t>H SENSOR UNIT GP-SH/TA-C3 KIT</t>
  </si>
  <si>
    <t>ZX16710</t>
  </si>
  <si>
    <t>H SENSOR UNIT GP-SH/TA-C6 KIT</t>
  </si>
  <si>
    <t>ZX39160</t>
  </si>
  <si>
    <t>H SENSOR UNIT GP-SH/TA-C1 KIT</t>
  </si>
  <si>
    <t>ZX39170</t>
  </si>
  <si>
    <t>KEY SENSOR SH-TA</t>
  </si>
  <si>
    <t>ZX16730</t>
  </si>
  <si>
    <t>MUSIC SHELF MDF GC1-C7 27x1150x295</t>
  </si>
  <si>
    <t>VDG6260</t>
  </si>
  <si>
    <t>SIDE ARM MDF BACKER ,U1 42X455X430</t>
  </si>
  <si>
    <t>VDG6190</t>
  </si>
  <si>
    <t>SIDE ARM MDF BACKER YUS5 45X470X400</t>
  </si>
  <si>
    <t>VDG6200</t>
  </si>
  <si>
    <t>SIDE ARM MDF BACKER U3YUS13 42X480X360</t>
  </si>
  <si>
    <t>VDG6210</t>
  </si>
  <si>
    <t>S.ARM UP MDF BACKER N2 30X385X220</t>
  </si>
  <si>
    <t>VDG6220</t>
  </si>
  <si>
    <t>S.ARM LOW MDF BACKER N2 33X545X290</t>
  </si>
  <si>
    <t>VDG6230</t>
  </si>
  <si>
    <t>MUSIC SHELF MDF GC1-C7 27X400X295</t>
  </si>
  <si>
    <t>VDG6240</t>
  </si>
  <si>
    <t>SIDE ARM MDF BACKER YF101 42X455X430</t>
  </si>
  <si>
    <t>VDT0480</t>
  </si>
  <si>
    <t>DCIN KD PACKING 208EX</t>
  </si>
  <si>
    <t>VAH6640</t>
  </si>
  <si>
    <t>ZJ41300</t>
  </si>
  <si>
    <t>PC</t>
  </si>
  <si>
    <t>PO : 1016340273</t>
  </si>
  <si>
    <t>BENCH HINGE NO.900</t>
  </si>
  <si>
    <t>SHUTTER B141EX GP -MP</t>
  </si>
  <si>
    <t>MUFFLER LINK PIVOT CLEAT B3 FINISH</t>
  </si>
  <si>
    <t>VDF8970</t>
  </si>
  <si>
    <t>ZJ67330</t>
  </si>
  <si>
    <t>VCW1031</t>
  </si>
  <si>
    <t>PEDAL UP R/L/C　</t>
  </si>
  <si>
    <t>PO : 1014623475</t>
  </si>
  <si>
    <t>Z002140</t>
  </si>
  <si>
    <t>KEYBOARD ASSY+capstan screws U1J</t>
  </si>
  <si>
    <t>KEYBOARD ASSY P22 + Cap screw</t>
  </si>
  <si>
    <t>Z000540</t>
  </si>
  <si>
    <t>Z000850</t>
  </si>
  <si>
    <t>PO : 1016200729</t>
  </si>
  <si>
    <t>FALL BOARD //P82 GB1KG</t>
  </si>
  <si>
    <t>Z469000</t>
  </si>
  <si>
    <t>MUSIC DESK SUB ASSY //G11 GB1FP</t>
  </si>
  <si>
    <t>Z538760</t>
  </si>
  <si>
    <t>TOP BOARD REAR //P82 GB1G</t>
  </si>
  <si>
    <t>Z617500</t>
  </si>
  <si>
    <t>UPPER F.BOAR//U40 B1 PE</t>
  </si>
  <si>
    <t>KEY STOP RAIL ASSY //U40 P116G PE</t>
  </si>
  <si>
    <t>FALL BOARD HINGE L=1369</t>
  </si>
  <si>
    <t>TOP BOARD AS//U40 P22D SW</t>
  </si>
  <si>
    <t>Z627000</t>
  </si>
  <si>
    <t>Z509720</t>
  </si>
  <si>
    <t>Z000420</t>
  </si>
  <si>
    <t>VCT9500</t>
  </si>
  <si>
    <t>PO : 1016339598</t>
  </si>
  <si>
    <t>UPPER F.BOARD SILL //P53 U1-J PWHC</t>
  </si>
  <si>
    <t>Z628000</t>
  </si>
  <si>
    <t>SIDE BOARD R//P53 B1 PE</t>
  </si>
  <si>
    <t>Z592250</t>
  </si>
  <si>
    <t>@ 158 X 65 X 58</t>
  </si>
  <si>
    <t>@ 155 X 73 X 12</t>
  </si>
  <si>
    <t>@ 151 X 107 X 30</t>
  </si>
  <si>
    <t>@ 133 X 84 X 80</t>
  </si>
  <si>
    <t>@ 119 X 64 X 51</t>
  </si>
  <si>
    <t>PO : 1016302298</t>
  </si>
  <si>
    <t>PO : 1016324871</t>
  </si>
  <si>
    <t>TOP BOARD FRONT /P82 GB.DGB.GN1/PE</t>
  </si>
  <si>
    <t>Z616150</t>
  </si>
  <si>
    <t>April 28,2022</t>
  </si>
  <si>
    <t>MUSIC DESK SUB ASSY //G11 CN-161.GN2</t>
  </si>
  <si>
    <t>Z538770</t>
  </si>
  <si>
    <t>KEY SLIP KEY SLIP</t>
  </si>
  <si>
    <t>Z503810</t>
  </si>
  <si>
    <t>@ 159 X 66 X 53</t>
  </si>
  <si>
    <t>@ 145 X 105 X 40</t>
  </si>
  <si>
    <t>Z538700</t>
  </si>
  <si>
    <t>MUSIC DESK SUB ASSY //G11 GB.DGB.GN</t>
  </si>
  <si>
    <t>PO : 1016300749</t>
  </si>
  <si>
    <t>@ 158 X 65 X 56</t>
  </si>
  <si>
    <t>April 29,2022</t>
  </si>
  <si>
    <t>Z487850</t>
  </si>
  <si>
    <t>KEY BED SUB ASSY /G13 GB.GN1PWH</t>
  </si>
  <si>
    <t>PO : 1016238151</t>
  </si>
  <si>
    <t>@ 155 X 73 X 14</t>
  </si>
  <si>
    <t>LID PROP CUP //P20 GB1K.GN1 PWH</t>
  </si>
  <si>
    <t>Z523830</t>
  </si>
  <si>
    <t>TOP STICK SUB ASSY /G10 GB.DGB.GN1PWH</t>
  </si>
  <si>
    <t>Z621370</t>
  </si>
  <si>
    <t>KEY SLIP //P82 GB1K.GN1 PWH</t>
  </si>
  <si>
    <t>Z503870</t>
  </si>
  <si>
    <t>LEG BLOCK L /P82 GB.DGB.GN1PWH</t>
  </si>
  <si>
    <t>PO : 1016324391</t>
  </si>
  <si>
    <t>LEG BLOCK S /P82 GB.DGB.GN1PWH</t>
  </si>
  <si>
    <t>Z512070</t>
  </si>
  <si>
    <t>Z511380</t>
  </si>
  <si>
    <t>Z616240</t>
  </si>
  <si>
    <t>TOP BOARD FRONT //P82 GB1G</t>
  </si>
  <si>
    <t>MUSIC DESK SUB ASSY //G11 GB1G</t>
  </si>
  <si>
    <t>Z538750</t>
  </si>
  <si>
    <t>@ 160 X 72 X 12</t>
  </si>
  <si>
    <t>UPPER F.BOAR MOULD.L //P53 P116G PWH</t>
  </si>
  <si>
    <t>UPPER F.BOAR MOULD.R //P53 P116G PWH</t>
  </si>
  <si>
    <t>Z622290</t>
  </si>
  <si>
    <t>Z624470</t>
  </si>
  <si>
    <t>UPPER SILL //P53 P116G PWH</t>
  </si>
  <si>
    <t>Z632030</t>
  </si>
  <si>
    <t>FALL BOARD FRONT //P53 P116G PWHC</t>
  </si>
  <si>
    <t>Z474550</t>
  </si>
  <si>
    <t>MUSIC DESK //P53 P116G PWH</t>
  </si>
  <si>
    <t>Z536120</t>
  </si>
  <si>
    <t>KEY BLOCK L ASSY //U40 P116G PWH</t>
  </si>
  <si>
    <t>KEY BLOCK R ASSY //U40 P116G PWH</t>
  </si>
  <si>
    <t>Z493530</t>
  </si>
  <si>
    <t>Z499230</t>
  </si>
  <si>
    <t>LOWER F.BOARD ASSY //U40 P116G PWH</t>
  </si>
  <si>
    <t>Z524110</t>
  </si>
  <si>
    <t>TOP BOARD REAR //P53 P121G PWH</t>
  </si>
  <si>
    <t>Z616950</t>
  </si>
  <si>
    <t>UPPER SILL //P53 P121G PWH</t>
  </si>
  <si>
    <t>Z632010</t>
  </si>
  <si>
    <t>LOWER F.BOARD ASSY //U40 P121G PWH</t>
  </si>
  <si>
    <t>Z524090</t>
  </si>
  <si>
    <t>FALL BOARD FLAP //P53 P116G PWH</t>
  </si>
  <si>
    <t>Z471170</t>
  </si>
  <si>
    <t>KEY BED ASSY //U20 P116G/CLA-T</t>
  </si>
  <si>
    <t>Z487060</t>
  </si>
  <si>
    <t>KEY BED ASSY //U20 121.CHOPIN</t>
  </si>
  <si>
    <t>Z487050</t>
  </si>
  <si>
    <t>@ 155 X 65 X 40</t>
  </si>
  <si>
    <t>Set</t>
  </si>
  <si>
    <t>@ 65 X 60 X 30</t>
  </si>
  <si>
    <r>
      <t xml:space="preserve">[    ]   </t>
    </r>
    <r>
      <rPr>
        <sz val="8"/>
        <rFont val="Arial"/>
        <family val="2"/>
      </rPr>
      <t>CHARGED</t>
    </r>
  </si>
  <si>
    <r>
      <t xml:space="preserve">[   V   ]   </t>
    </r>
    <r>
      <rPr>
        <sz val="7"/>
        <rFont val="Arial"/>
        <family val="2"/>
      </rPr>
      <t>FREE OF CHARGE</t>
    </r>
  </si>
  <si>
    <t>@ 155 X 65 X 30</t>
  </si>
  <si>
    <t>SIDE ARM L //P53 P116G PWH</t>
  </si>
  <si>
    <t>SIDE ARM R //P53 P116G PWH</t>
  </si>
  <si>
    <t>Z574850</t>
  </si>
  <si>
    <t>Z580030</t>
  </si>
  <si>
    <t>SIDE BOARD L //P53 P116G PWH</t>
  </si>
  <si>
    <t>SIDE BOARD R //P53 P116G PWH</t>
  </si>
  <si>
    <t>Z586780</t>
  </si>
  <si>
    <t>Z591460</t>
  </si>
  <si>
    <t>LOWER FRONT POST L //P53 P116G PWH</t>
  </si>
  <si>
    <t>LOWER FRONT POST R //P53 P116G PWH</t>
  </si>
  <si>
    <t>Z528970</t>
  </si>
  <si>
    <t>Z531810</t>
  </si>
  <si>
    <t>TOE BLOCK L //P53 P116G PWH</t>
  </si>
  <si>
    <t>TOE BLOCK R //P53 P116G PWH</t>
  </si>
  <si>
    <t>Z602000</t>
  </si>
  <si>
    <t>Z606560</t>
  </si>
  <si>
    <t>KEY BLOCK L ASSY //U40 P121G PWH</t>
  </si>
  <si>
    <t>KEY BLOCK R ASSY //U40 P121G PWH</t>
  </si>
  <si>
    <t>Z493510</t>
  </si>
  <si>
    <t>Z499210</t>
  </si>
  <si>
    <t>SIDE BOARD L //P53 P121G PWH</t>
  </si>
  <si>
    <t>SIDE BOARD R //P53 P121G PWH</t>
  </si>
  <si>
    <t>Z586760</t>
  </si>
  <si>
    <t>Z591440</t>
  </si>
  <si>
    <t>LOWER FRONT POST L //P53 P121G PWH</t>
  </si>
  <si>
    <t>LOWER FRONT POST R //P53 P121G PWH</t>
  </si>
  <si>
    <t>Z528960</t>
  </si>
  <si>
    <t>Z531800</t>
  </si>
  <si>
    <t>TOE BLOCK L //P53 P121G PWH</t>
  </si>
  <si>
    <t>TOE BLOCK R //P53 P121G PWH</t>
  </si>
  <si>
    <t>Z601980</t>
  </si>
  <si>
    <t>Z606540</t>
  </si>
  <si>
    <t>UPPER F.BOAR MOULD.L //P53 P121G PWH</t>
  </si>
  <si>
    <t>UPPER F.BOAR MOULD.R //P53 P121G PWH</t>
  </si>
  <si>
    <t>Z622270</t>
  </si>
  <si>
    <t>Z624450</t>
  </si>
  <si>
    <t>LEG R ASSY //U20 P121G PWH</t>
  </si>
  <si>
    <t>LEG L ASSY //U20 P121G PWH</t>
  </si>
  <si>
    <t>Z522300</t>
  </si>
  <si>
    <t>Z517240</t>
  </si>
  <si>
    <t>PO : 1016410309</t>
  </si>
  <si>
    <t>LEG R //P53 B3 PWH</t>
  </si>
  <si>
    <t>Z518790</t>
  </si>
  <si>
    <t>TOE BLOCK R //P53 B3 PWH</t>
  </si>
  <si>
    <t>TOE BLOCK L //P53 B3 PWH</t>
  </si>
  <si>
    <t>Z606670</t>
  </si>
  <si>
    <t>Z602110</t>
  </si>
  <si>
    <t>TOP BOARD FRONT //P53 U1-J PWHC</t>
  </si>
  <si>
    <t>TOP BOARD REAR //P53 U1- J PWHC</t>
  </si>
  <si>
    <t>LEG L //P53 B3 PWH</t>
  </si>
  <si>
    <t>KEY SLIP ASSY //U20 B3 PWH</t>
  </si>
  <si>
    <t>FALL BOARD FLAP //P53 B3 PWH</t>
  </si>
  <si>
    <t>MUSIC DESK //P53 B3 PWH</t>
  </si>
  <si>
    <t>KEY SLIP ASSY //U20 P116G PWH</t>
  </si>
  <si>
    <t>LOWER F.BOARD ASSY //U40 U1-J PWHC</t>
  </si>
  <si>
    <t>KEY SLIP ASSY //U20 U1J PWHC</t>
  </si>
  <si>
    <t>UPPER SILL //P53 U1-J PWHC</t>
  </si>
  <si>
    <t>Z615760</t>
  </si>
  <si>
    <t>Z617020</t>
  </si>
  <si>
    <t>Z513730</t>
  </si>
  <si>
    <t>Z504670</t>
  </si>
  <si>
    <t>Z471290</t>
  </si>
  <si>
    <t>Z536160</t>
  </si>
  <si>
    <t>Z504580</t>
  </si>
  <si>
    <t>Z524320</t>
  </si>
  <si>
    <t>Z504910</t>
  </si>
  <si>
    <t>Z632630</t>
  </si>
  <si>
    <t>@ 160 X 65 X 30</t>
  </si>
  <si>
    <t>May 27,2022</t>
  </si>
  <si>
    <t>May 28,2022</t>
  </si>
  <si>
    <t>@ 158 X 65 X 57</t>
  </si>
  <si>
    <t>TOP BOARD ASSY //U40 P116G PWH</t>
  </si>
  <si>
    <t>Z614950</t>
  </si>
  <si>
    <t>Z626620</t>
  </si>
  <si>
    <t>UPPER F.BOARD ASSY //U40 P121G PWH</t>
  </si>
  <si>
    <t>Z461980</t>
  </si>
  <si>
    <t>BOTTOM SILL ASSY //U20 P116G PWH</t>
  </si>
  <si>
    <t>FALL BOARD //P53 P121G PWH</t>
  </si>
  <si>
    <t>Z466880</t>
  </si>
  <si>
    <t>KEY SLIP ASSY //U20121G PWH</t>
  </si>
  <si>
    <t>Z504560</t>
  </si>
  <si>
    <t>KEY BLOCK L //P53 B113 PWH</t>
  </si>
  <si>
    <t>KEY BLOCK R //P53 B113 PWH</t>
  </si>
  <si>
    <t>ZU53830</t>
  </si>
  <si>
    <t>ZU53820</t>
  </si>
  <si>
    <t>LOWER F.BOARD ASSY //U40 B113 PWH</t>
  </si>
  <si>
    <t>ZU53850</t>
  </si>
  <si>
    <t>FALL BOARD FRONTASSY //U40 B113 PWH</t>
  </si>
  <si>
    <t>ZU53840</t>
  </si>
  <si>
    <t>PO : 1016272822</t>
  </si>
  <si>
    <t>PEDAL UP R/L/C</t>
  </si>
  <si>
    <t>LEG SUB ASSY /G11 GB.DGB.GN1PWH</t>
  </si>
  <si>
    <t>Z522700</t>
  </si>
  <si>
    <t>@ 109 X 72 X 68</t>
  </si>
  <si>
    <t>KEY BED SUB ASSY //G13 GB1K/PWH/EZ</t>
  </si>
  <si>
    <t>Z487910</t>
  </si>
  <si>
    <t>@ 155 X 74 X 12</t>
  </si>
  <si>
    <t>PO : 1016485518</t>
  </si>
  <si>
    <t>PO : 1016223987</t>
  </si>
  <si>
    <t>LEG SUB ASSY //G11 GB.CN.GN</t>
  </si>
  <si>
    <t>Z522570</t>
  </si>
  <si>
    <t>@ 145 X 103 X 86</t>
  </si>
  <si>
    <t>@ 158 X 65 X 24</t>
  </si>
  <si>
    <t>MUSIC DESK SUB ASSY //G11 GN2 PWH</t>
  </si>
  <si>
    <t>Z538810</t>
  </si>
  <si>
    <t>MUSIC DESK SUB ASSY /G11 GB.DGB.GN1PWH</t>
  </si>
  <si>
    <t>Z538780</t>
  </si>
  <si>
    <t>LEG SUB ASSY //G11 DGB/PE D</t>
  </si>
  <si>
    <t>Z522590</t>
  </si>
  <si>
    <t>TOP BOARD FRONT //P82 GB1K.GN1 PWH</t>
  </si>
  <si>
    <t>Z616370</t>
  </si>
  <si>
    <t>TOP BOARD FRONT //P82 GN2 PWH</t>
  </si>
  <si>
    <t>Z616380</t>
  </si>
  <si>
    <t>TOP BOARD FRONT //P82 CN161.GN2/PE</t>
  </si>
  <si>
    <t>Z616270</t>
  </si>
  <si>
    <t>@ 168 X 65 X 55</t>
  </si>
  <si>
    <t>PEDAL SUB ASSY //G11 GN2 PWH</t>
  </si>
  <si>
    <t>Z548270</t>
  </si>
  <si>
    <t>LEG BLOCK S //P82 GN2 PWH</t>
  </si>
  <si>
    <t>LEG BLOCK L //P82 GN2 PWH</t>
  </si>
  <si>
    <t>Z512090</t>
  </si>
  <si>
    <t>Z511410</t>
  </si>
  <si>
    <t>@ 110 X 75 X 50</t>
  </si>
  <si>
    <t>May 30,2022</t>
  </si>
  <si>
    <t>May 31,2022</t>
  </si>
  <si>
    <t>PO : 1016200719</t>
  </si>
  <si>
    <t>Z536770</t>
  </si>
  <si>
    <t>MUSIC DESK //P55 M2 SDW JZ</t>
  </si>
  <si>
    <t>KEY STOP RAIL ASSY //U40 M2 SDW JZ</t>
  </si>
  <si>
    <t>Z510290</t>
  </si>
  <si>
    <t>KEY BLOCK L ASSY //U40 M2 SDW JZ</t>
  </si>
  <si>
    <t>KEY BLOCK R ASSY //U40 M2 SDW JZ</t>
  </si>
  <si>
    <t>Z493910</t>
  </si>
  <si>
    <t>Z499610</t>
  </si>
  <si>
    <t>KEY SLIP ASSY //U20 M2 SDW JZ</t>
  </si>
  <si>
    <t>Z505280</t>
  </si>
  <si>
    <t>LOWER F.BOARD ASSY //U40 M2 SDW JZ</t>
  </si>
  <si>
    <t>Z524610</t>
  </si>
  <si>
    <t>LEG L //P55 M2 SDW JZ</t>
  </si>
  <si>
    <t>LEG R //P55 M2 SDW JZ</t>
  </si>
  <si>
    <t>Z514770</t>
  </si>
  <si>
    <t>Z519830</t>
  </si>
  <si>
    <t>LOWER FRONT POST L //P55 M2 SDW JZ</t>
  </si>
  <si>
    <t>LOWER FRONT POST R //P55 M2 SDW JZ</t>
  </si>
  <si>
    <t>Z529750</t>
  </si>
  <si>
    <t>Z532600</t>
  </si>
  <si>
    <t>TOE BLOCK L //P55 M2 SDW JZ</t>
  </si>
  <si>
    <t>TOE BLOCK R //P55 M2 SDW JZ</t>
  </si>
  <si>
    <t>BOTTOM SILL ASSY //U20 M2 SDW JZ</t>
  </si>
  <si>
    <t>Z603110</t>
  </si>
  <si>
    <t>Z607670</t>
  </si>
  <si>
    <t>Z462480</t>
  </si>
  <si>
    <t>@ 157 X 65 X 47</t>
  </si>
  <si>
    <t>UPPER F.BOARD ASSY //U40 M2 SDW JZ</t>
  </si>
  <si>
    <t>Z627150</t>
  </si>
  <si>
    <t>BOTTOM BOARD ASSY //U20 M2</t>
  </si>
  <si>
    <t>Z456810</t>
  </si>
  <si>
    <t>KNOB //P55 M2 SDW JZ</t>
  </si>
  <si>
    <t>Z510800</t>
  </si>
  <si>
    <t>@ 157 X 65 X 57</t>
  </si>
  <si>
    <t>KEY BED SUB ASSY //G13 GB1K PWH LZ</t>
  </si>
  <si>
    <t>Z487930</t>
  </si>
  <si>
    <t>@ 147 X 118 X 16</t>
  </si>
  <si>
    <t>TOP BOARD REAR //P82 GB1K.GN1 PWH</t>
  </si>
  <si>
    <t>Z617610</t>
  </si>
  <si>
    <t>TOP BOARD REAR //P82 GN2 PWH</t>
  </si>
  <si>
    <t>Z617620</t>
  </si>
  <si>
    <t>@ 147 X 131 X 19</t>
  </si>
  <si>
    <t>KEY BED SUB ASSY //G13 GN2 PWH</t>
  </si>
  <si>
    <t>Z487880</t>
  </si>
  <si>
    <t>Juni 07,2022</t>
  </si>
  <si>
    <t>Juni 06,2022</t>
  </si>
  <si>
    <t>Z479210</t>
  </si>
  <si>
    <t>FALLBOARD FRONT ASSY //U40 M2 SDW JZ</t>
  </si>
  <si>
    <t>UPPER F.BOARD ASSY //U40 P116G PWH</t>
  </si>
  <si>
    <t>Z626640</t>
  </si>
  <si>
    <t>KEY STOP RAIL ASSY //U40 P116G PWH</t>
  </si>
  <si>
    <t>Z509760</t>
  </si>
  <si>
    <t>TOP BOARD FRONT //P53 P121G PWH</t>
  </si>
  <si>
    <t>Z615690</t>
  </si>
  <si>
    <t>FALL BOARD //P53 P121G PWHC</t>
  </si>
  <si>
    <t>MUSIC DESK //P53 P121G PWH</t>
  </si>
  <si>
    <t>KEY STOP RAIL ASSY //U40 P121G PWH</t>
  </si>
  <si>
    <t>Z466930</t>
  </si>
  <si>
    <t>Z536090</t>
  </si>
  <si>
    <t>Z509740</t>
  </si>
  <si>
    <t>SIDE ARM L //P53 P121 PWH</t>
  </si>
  <si>
    <t>SIDE ARM R //P53 P121  PWH</t>
  </si>
  <si>
    <t>Z574840</t>
  </si>
  <si>
    <t>Z580020</t>
  </si>
  <si>
    <t>BOTTOM SILL ASSY //U20 P121G PWH</t>
  </si>
  <si>
    <t>Z461960</t>
  </si>
  <si>
    <t>PO : 1016423492</t>
  </si>
  <si>
    <t>KEY SLIP ASSY //U20 B1 PWH</t>
  </si>
  <si>
    <t>FALL BOARD FLAP //P53 B1 PWH</t>
  </si>
  <si>
    <t>Z504470</t>
  </si>
  <si>
    <t>Z471060</t>
  </si>
  <si>
    <t>KEY SLIP ASSY //U20 B2 PWH</t>
  </si>
  <si>
    <t>Z504490</t>
  </si>
  <si>
    <t>@ 158 X 66 X 57</t>
  </si>
  <si>
    <t>@ 157 X 65 X 40</t>
  </si>
  <si>
    <t>TOP BOARD ASSY //U40 B2.JX113 PM</t>
  </si>
  <si>
    <t>TOP BOARD ASSY //U40 P116G PE</t>
  </si>
  <si>
    <t>PO : 1016301595</t>
  </si>
  <si>
    <t xml:space="preserve">Z614770 </t>
  </si>
  <si>
    <t xml:space="preserve">Z614900 </t>
  </si>
  <si>
    <t>MUSIC DESK //P53 U1- J PWHC</t>
  </si>
  <si>
    <t>Z536430</t>
  </si>
  <si>
    <t>PO : 1016558309</t>
  </si>
  <si>
    <t>FALL BOARD FRONT //P53 B2 PWH</t>
  </si>
  <si>
    <t>TOP BOARD ASSY //U40 B2 PWH</t>
  </si>
  <si>
    <t>Z474260</t>
  </si>
  <si>
    <t>Z614850</t>
  </si>
  <si>
    <t>@ 158 X 65 X 40</t>
  </si>
  <si>
    <t>DC IN UNIT208EX</t>
  </si>
  <si>
    <t>ZZ46150</t>
  </si>
  <si>
    <t>@ 35 X 25 X 14</t>
  </si>
  <si>
    <t>@ 155 X 73 X 11</t>
  </si>
  <si>
    <t>M SHELF GUIDE RAIL L //P82 CN-161.GN2</t>
  </si>
  <si>
    <t>Z534480</t>
  </si>
  <si>
    <t>LEG BLOCK S //P82 GB.DGB.CN.GN</t>
  </si>
  <si>
    <t>Z511930</t>
  </si>
  <si>
    <t>@ 52 X 34 X 24</t>
  </si>
  <si>
    <t>Juni 22,2022</t>
  </si>
  <si>
    <t>LOWER F.BOARD ASSY //U40 P116G PE</t>
  </si>
  <si>
    <t>Z524070</t>
  </si>
  <si>
    <t>FALL BOARD ASSY //U40 U1- J/PE</t>
  </si>
  <si>
    <t>Z469740</t>
  </si>
  <si>
    <t>CASTER UP TWIN WHEEL P22D</t>
  </si>
  <si>
    <t>Z012200</t>
  </si>
  <si>
    <t>@ 108 X 65 X 40</t>
  </si>
  <si>
    <t>SIDEBASE R YI U3-YUS3</t>
  </si>
  <si>
    <t>WW08970</t>
  </si>
  <si>
    <t>SIDEBASE  L  YI  U1-YUS1,S5</t>
  </si>
  <si>
    <t>WW08930</t>
  </si>
  <si>
    <t>FALL BOARD FRONT //P53 P116G PWH</t>
  </si>
  <si>
    <t>Z474370</t>
  </si>
  <si>
    <t>UPPER F.BOAR MOULD.L //P53 B2 PWH</t>
  </si>
  <si>
    <t>Z622170</t>
  </si>
  <si>
    <t>FALL BOARD FRONT //P53 B1 PWH</t>
  </si>
  <si>
    <t>Z474250</t>
  </si>
  <si>
    <t>MUSIC DESK //P53 B1 PWH</t>
  </si>
  <si>
    <t>Z536020</t>
  </si>
  <si>
    <t>UPPER F.BOAR MOULD.R //P53 B2 PWH</t>
  </si>
  <si>
    <t>Z624350</t>
  </si>
  <si>
    <t>MUSIC DESK //P53 B2 PWH</t>
  </si>
  <si>
    <t>Z536030</t>
  </si>
  <si>
    <t>FALL BOARD FLAP //P53 B2 PWH</t>
  </si>
  <si>
    <t>Z471070</t>
  </si>
  <si>
    <t>LEG L //P53 B2 PWH</t>
  </si>
  <si>
    <t>Z513430</t>
  </si>
  <si>
    <t>LEG R //P53 B2 PWH</t>
  </si>
  <si>
    <t>Z518490</t>
  </si>
  <si>
    <t>FALLBOARD FRONT ASSY //U40 B3 PE</t>
  </si>
  <si>
    <t>Z479170</t>
  </si>
  <si>
    <t>UPPER F.BOAR MOULD.L //P52 B3 PE</t>
  </si>
  <si>
    <t>Z623210</t>
  </si>
  <si>
    <t>KEY BLOCK R ASSY //U40 P121GC PE</t>
  </si>
  <si>
    <t>VAP8760</t>
  </si>
  <si>
    <t>KEY BLOCK L ASSY //U40 P121GC PE</t>
  </si>
  <si>
    <t>VAP8630</t>
  </si>
  <si>
    <t>UPPER F.BOARD ASSY //U40 B3 PE</t>
  </si>
  <si>
    <t>Z627110</t>
  </si>
  <si>
    <t>LOWER F.BOARD ASSY //U40 B3 PE</t>
  </si>
  <si>
    <t>Z524570</t>
  </si>
  <si>
    <t>Juni 14,2022</t>
  </si>
  <si>
    <t>Juni 15,2022</t>
  </si>
  <si>
    <t>Juni 23,2022</t>
  </si>
  <si>
    <t>Z627000 + Z479070</t>
  </si>
  <si>
    <t>UPPER F.BOARD ASSY //U40 B1 PE + FALLBOARD FRONT ASSY //U40 B1 PE</t>
  </si>
  <si>
    <t>Juni 27,2022</t>
  </si>
  <si>
    <t>Juni 28,2022</t>
  </si>
  <si>
    <t>C/R</t>
  </si>
  <si>
    <t>PEDAL UNIT LH YES-160EX</t>
  </si>
  <si>
    <t>WN82200</t>
  </si>
  <si>
    <t>PO : 1016608226</t>
  </si>
  <si>
    <t>@ 93 X 73 X 36</t>
  </si>
  <si>
    <t>VAQ0550</t>
  </si>
  <si>
    <t>Keyboard Assy M110</t>
  </si>
  <si>
    <t>Keyboard Assy C108</t>
  </si>
  <si>
    <t>VAQ0510</t>
  </si>
  <si>
    <t>CT</t>
  </si>
  <si>
    <t>@ 135 X 85 X 18</t>
  </si>
  <si>
    <t>HANGZHOU YAMAHA MUSICAL INSTRUMENTS CO.,LTD</t>
  </si>
  <si>
    <t>SHATIAN TOU, GUALI, XIAOSHAN, HANGZHOU</t>
  </si>
  <si>
    <t>ZHEIZANG, CHINA</t>
  </si>
  <si>
    <t>CHINA</t>
  </si>
  <si>
    <t>[   ]   YMMJ</t>
  </si>
  <si>
    <r>
      <t xml:space="preserve">[   v  ]   </t>
    </r>
    <r>
      <rPr>
        <sz val="8"/>
        <rFont val="Arial"/>
        <family val="2"/>
      </rPr>
      <t>SAME AS CONSIGNE</t>
    </r>
  </si>
  <si>
    <t>HANGZHOU</t>
  </si>
  <si>
    <t>TOE BLOCK RIGHT YI YU11-U1-YUS1-YUS5</t>
  </si>
  <si>
    <t>WW08960</t>
  </si>
  <si>
    <t>Juni 21,2022</t>
  </si>
  <si>
    <t>Juli 22,2022</t>
  </si>
  <si>
    <r>
      <t xml:space="preserve">[     ]  </t>
    </r>
    <r>
      <rPr>
        <b/>
        <sz val="10"/>
        <rFont val="Arial"/>
        <family val="2"/>
      </rPr>
      <t xml:space="preserve"> </t>
    </r>
    <r>
      <rPr>
        <b/>
        <sz val="8"/>
        <rFont val="Arial"/>
        <family val="2"/>
      </rPr>
      <t>AIR</t>
    </r>
    <r>
      <rPr>
        <sz val="8"/>
        <rFont val="Arial"/>
        <family val="2"/>
      </rPr>
      <t xml:space="preserve"> FREIGHT</t>
    </r>
  </si>
  <si>
    <r>
      <t xml:space="preserve">[   ]   </t>
    </r>
    <r>
      <rPr>
        <sz val="8"/>
        <rFont val="Arial"/>
        <family val="2"/>
      </rPr>
      <t>CHARGED</t>
    </r>
  </si>
  <si>
    <r>
      <t xml:space="preserve">[   V  ]   </t>
    </r>
    <r>
      <rPr>
        <sz val="7"/>
        <rFont val="Arial"/>
        <family val="2"/>
      </rPr>
      <t>FREE OF CHARGE</t>
    </r>
  </si>
  <si>
    <t>21 JULI,2022</t>
  </si>
  <si>
    <t>JULI 22,2022</t>
  </si>
  <si>
    <t>PO : 1016608219</t>
  </si>
  <si>
    <t>Z000850 KEYBOARD ASSY P22 + Cap screw</t>
  </si>
  <si>
    <t xml:space="preserve">KEYBOARD ASSY M110(CQ) + CAPSCREW(Z009440 ） </t>
  </si>
  <si>
    <t>Z000850＋CAPSCREW</t>
  </si>
  <si>
    <t>Z000450＋CAPSCREW</t>
  </si>
  <si>
    <t>5</t>
  </si>
  <si>
    <t>@ 133 X 84 X 48</t>
  </si>
  <si>
    <t>Juni 26,2022</t>
  </si>
  <si>
    <t>Juli 27,2022</t>
  </si>
  <si>
    <t>Z469780</t>
  </si>
  <si>
    <t>FALL BOARD ASSY //U40 P121G PE</t>
  </si>
  <si>
    <t>Agst 05,2022</t>
  </si>
  <si>
    <t>@ 157x65x40</t>
  </si>
  <si>
    <t>Agst 06,2022</t>
  </si>
  <si>
    <t>ARINGI L BEECH B2.B3 FINISH</t>
  </si>
  <si>
    <t>ARINGI R BEECH B2.B3 FINISH</t>
  </si>
  <si>
    <t>VCW0531</t>
  </si>
  <si>
    <t>VCW0551</t>
  </si>
  <si>
    <t>PO : 1016558312</t>
  </si>
  <si>
    <t>UPPER SILL //P53 P121G PE</t>
  </si>
  <si>
    <t>Z631930</t>
  </si>
  <si>
    <t>SIDE BOARD L//P53 B1 PE</t>
  </si>
  <si>
    <t>Z587570</t>
  </si>
  <si>
    <t>@ 158x65x29</t>
  </si>
  <si>
    <t>PO : 1016544237</t>
  </si>
  <si>
    <t>NAME PLATE SEAL YI SC2 K GP</t>
  </si>
  <si>
    <t>VCC5910</t>
  </si>
  <si>
    <t>NAME PLATE SEAL YI SC2 K UP</t>
  </si>
  <si>
    <t>MODEL NAME SEAL P22SC2</t>
  </si>
  <si>
    <t>DF1B-DF1B ASSY 16P-10P+2P+3P+4P</t>
  </si>
  <si>
    <t>NAME PLATE SEAL SILENT PA-300C</t>
  </si>
  <si>
    <t>MODEL NAME SEAL GB1KSC2</t>
  </si>
  <si>
    <t>MODEL NAME SEAL 18S-UP YI</t>
  </si>
  <si>
    <t>STOPPER  CORD DX-7</t>
  </si>
  <si>
    <t>SHUTTER A 135EX -MP NU1PBW</t>
  </si>
  <si>
    <t>DC PLUG-DF1B ASSY DC PLUG-3P 2800MM</t>
  </si>
  <si>
    <t>NAME PLATE SEAL YI SC2 CHN UP</t>
  </si>
  <si>
    <t>DC IN BRACKET208EX</t>
  </si>
  <si>
    <t>DC IN HOLDER208EX</t>
  </si>
  <si>
    <t>VCC5950</t>
  </si>
  <si>
    <t>VCU6060</t>
  </si>
  <si>
    <t>VDF7280</t>
  </si>
  <si>
    <t>VDF7290</t>
  </si>
  <si>
    <t>ZZ35580</t>
  </si>
  <si>
    <t>ZZ76440</t>
  </si>
  <si>
    <t>ZZ76490</t>
  </si>
  <si>
    <t>CB83007</t>
  </si>
  <si>
    <t>ZJ67310</t>
  </si>
  <si>
    <t>ZZ33240</t>
  </si>
  <si>
    <t>VDZ1150</t>
  </si>
  <si>
    <t>ZZ53170</t>
  </si>
  <si>
    <t>ZZ53180</t>
  </si>
  <si>
    <t>@ 73x65x40</t>
  </si>
  <si>
    <t>Agst 11,2022</t>
  </si>
  <si>
    <t>Agst 12,2022</t>
  </si>
  <si>
    <t>PEDAL SUB ASSY //G11 GB.CN.GN/PE</t>
  </si>
  <si>
    <t>Z548090</t>
  </si>
  <si>
    <t>@ 98x71x85</t>
  </si>
  <si>
    <t>UPPER F.BOARD ASSY //U40 B2 PE</t>
  </si>
  <si>
    <t>Z627100</t>
  </si>
  <si>
    <t>PO : 1016645713</t>
  </si>
  <si>
    <t>@ 206x86x77</t>
  </si>
  <si>
    <t>PO : 1016645695</t>
  </si>
  <si>
    <t>Sept 01,2022</t>
  </si>
  <si>
    <t>KEYBOARD ASSY M2(CQ) + CAPSCREW(Z009440）</t>
  </si>
  <si>
    <t>Z000840+CAPSCREW</t>
  </si>
  <si>
    <t>PO : 1016593945</t>
  </si>
  <si>
    <t>FALL BOARD FLAP //P53 B1 PE</t>
  </si>
  <si>
    <t>Z471680</t>
  </si>
  <si>
    <t>LOWER FRONTBOARDASSY B2  PE</t>
  </si>
  <si>
    <t>Z524550</t>
  </si>
  <si>
    <t>KEY STOP RAIL ASSY B1 C109B JU109 PE</t>
  </si>
  <si>
    <t>Z510130</t>
  </si>
  <si>
    <t>FALL FRONT(FLAP) B1 C109B JU109 PE</t>
  </si>
  <si>
    <t>MUFFLER FRAME ASSY(W/FELT) B1 B2 B113 M2</t>
  </si>
  <si>
    <t>Z535860</t>
  </si>
  <si>
    <t>Z614770</t>
  </si>
  <si>
    <t>@ 132x80x48</t>
  </si>
  <si>
    <t>@ 158x65x40</t>
  </si>
  <si>
    <t>Sept 02,2022</t>
  </si>
  <si>
    <t>Sept 06,2022</t>
  </si>
  <si>
    <t>Sept 07,2022</t>
  </si>
  <si>
    <t>CASTER DOUBLE (FRONT) P121 PEC  </t>
  </si>
  <si>
    <t>Z029620</t>
  </si>
  <si>
    <t>GUIDE RAIL BLOCK ASSY (R) PE GN2 CN161</t>
  </si>
  <si>
    <t>Z534610</t>
  </si>
  <si>
    <t>PO : 1016607858</t>
  </si>
  <si>
    <t>PEDAL UNIT SH2      YES-160EX</t>
  </si>
  <si>
    <t>WP17220</t>
  </si>
  <si>
    <t>TRUSS HEAD TAPPING SCREW-1 4.0X14 MFZN2W</t>
  </si>
  <si>
    <t>TRUSS HEAD SCREW 6.0X25 MFZN2B3 CLP230</t>
  </si>
  <si>
    <t>WE96510</t>
  </si>
  <si>
    <t>WF10720</t>
  </si>
  <si>
    <t>BACK POST FE1X124X1430 PROCESS</t>
  </si>
  <si>
    <t>Z443210</t>
  </si>
  <si>
    <t>CASTER UP H=53.5 UA1512</t>
  </si>
  <si>
    <t>CASTER UP H=50.8 UA1521</t>
  </si>
  <si>
    <t>ZG04380</t>
  </si>
  <si>
    <t>ZG04390</t>
  </si>
  <si>
    <t>MUSIC DESK //P55 M3 SDW</t>
  </si>
  <si>
    <t>Z536670</t>
  </si>
  <si>
    <t>Z626550+Z478710</t>
  </si>
  <si>
    <t>UPPER FRONT BOARD ASSY//U40 B1 PWH + FALLBOARD FRONT ASSY//U40 B1 PWH</t>
  </si>
  <si>
    <t>FALL BOARD FRONT //P53 B1 PE　</t>
  </si>
  <si>
    <t>Z474900</t>
  </si>
  <si>
    <t>FALLBOARD FRONT ASSY //U40 B1 PWH</t>
  </si>
  <si>
    <t>Z478710</t>
  </si>
  <si>
    <t>PO : 1016672575</t>
  </si>
  <si>
    <t>H SENSOR UNIT  GP-SH/TA-C3 KIT</t>
  </si>
  <si>
    <t>H SENSOR UNIT  GP-SH/TA-C1 KIT</t>
  </si>
  <si>
    <t>KEY SENSOR UNIT  UP-SH/TA KIT</t>
  </si>
  <si>
    <t>@ 158x66x40</t>
  </si>
  <si>
    <t>@ 126x89x100</t>
  </si>
  <si>
    <t>@ 136x134x133</t>
  </si>
  <si>
    <t>@ 71x65x40</t>
  </si>
  <si>
    <t>3-9</t>
  </si>
  <si>
    <t>10-16</t>
  </si>
  <si>
    <t>17-24</t>
  </si>
  <si>
    <t>@ 158x65x39</t>
  </si>
  <si>
    <t>MUSIC DESK //P53 B1.B3 M112</t>
  </si>
  <si>
    <t>ZX94920</t>
  </si>
  <si>
    <t>FALL BOARD //P82 GB1K PE + FALL BOARD FELT RED 1.5X16X12 ( Z470930 )</t>
  </si>
  <si>
    <t>Z468940</t>
  </si>
  <si>
    <t xml:space="preserve">PEDAL UNIT LH YES-160EX </t>
  </si>
  <si>
    <t>WN8220</t>
  </si>
  <si>
    <t>@ 110x73x67</t>
  </si>
  <si>
    <t>Sept 19,2022</t>
  </si>
  <si>
    <t>Sept 20,2022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</si>
</sst>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164" formatCode="_(* #,##0_);_(* \(#,##0\);_(* &quot;-&quot;_);_(@_)"/>
    <numFmt numFmtId="165" formatCode="_(* #,##0.00_);_(* \(#,##0.00\);_(* &quot;-&quot;??_);_(@_)"/>
    <numFmt numFmtId="166" formatCode="_(* #,##0.000_);_(* \(#,##0.000\);_(* &quot;-&quot;??_);_(@_)"/>
    <numFmt numFmtId="167" formatCode="mmmm\ d\,\ yyyy"/>
    <numFmt numFmtId="168" formatCode="_(* #,##0.00_);_(* \(#,##0.00\);_(* &quot;-&quot;_);_(@_)"/>
    <numFmt numFmtId="169" formatCode="0_);[Red]\(0\)"/>
    <numFmt numFmtId="170" formatCode="_(* #,##0_);_(* \(#,##0\);_(* &quot;-&quot;??_);_(@_)"/>
    <numFmt numFmtId="171" formatCode="0.000"/>
    <numFmt numFmtId="172" formatCode="_(* #,##0.0000_);_(* \(#,##0.0000\);_(* &quot;-&quot;??_);_(@_)"/>
    <numFmt numFmtId="173" formatCode="0.0000"/>
  </numFmts>
  <fonts count="22">
    <font>
      <sz val="10"/>
      <name val="Arial"/>
      <family val="2"/>
    </font>
    <font>
      <sz val="10"/>
      <name val="Arial"/>
      <family val="2"/>
    </font>
    <font>
      <u/>
      <sz val="10"/>
      <name val="Arial"/>
      <family val="2"/>
    </font>
    <font>
      <b/>
      <sz val="10"/>
      <name val="Arial"/>
      <family val="2"/>
    </font>
    <font>
      <b/>
      <u/>
      <sz val="16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sz val="7"/>
      <name val="Arial"/>
      <family val="2"/>
    </font>
    <font>
      <sz val="11"/>
      <name val="Arial"/>
      <family val="2"/>
    </font>
    <font>
      <u/>
      <sz val="11"/>
      <name val="Arial"/>
      <family val="2"/>
    </font>
    <font>
      <b/>
      <sz val="14"/>
      <name val="Arial"/>
      <family val="2"/>
    </font>
    <font>
      <sz val="14"/>
      <color indexed="8"/>
      <name val="Arial"/>
      <family val="2"/>
    </font>
    <font>
      <sz val="14"/>
      <name val="Arial"/>
      <family val="2"/>
    </font>
    <font>
      <sz val="14"/>
      <color theme="1"/>
      <name val="Arial"/>
      <family val="2"/>
    </font>
    <font>
      <sz val="12"/>
      <name val="Arial"/>
      <family val="2"/>
    </font>
    <font>
      <b/>
      <sz val="14"/>
      <color theme="1"/>
      <name val="Arial"/>
      <family val="2"/>
    </font>
    <font>
      <sz val="14"/>
      <color rgb="FFFF0000"/>
      <name val="Arial"/>
      <family val="2"/>
    </font>
    <font>
      <sz val="14"/>
      <color theme="0"/>
      <name val="Arial"/>
      <family val="2"/>
    </font>
    <font>
      <b/>
      <sz val="13"/>
      <name val="Arial"/>
      <family val="2"/>
    </font>
    <font>
      <b/>
      <u/>
      <sz val="10"/>
      <name val="Arial"/>
      <family val="2"/>
    </font>
    <font>
      <b/>
      <sz val="16"/>
      <name val="Arial"/>
      <family val="2"/>
    </font>
    <font>
      <sz val="11"/>
      <color theme="1"/>
      <name val="Calibri"/>
      <family val="2"/>
      <charset val="128"/>
      <scheme val="minor"/>
    </font>
  </fonts>
  <fills count="2">
    <fill>
      <patternFill patternType="none"/>
    </fill>
    <fill>
      <patternFill patternType="gray125"/>
    </fill>
  </fills>
  <borders count="26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thin">
        <color indexed="64"/>
      </top>
      <bottom/>
      <diagonal/>
    </border>
    <border>
      <left/>
      <right style="hair">
        <color indexed="64"/>
      </right>
      <top/>
      <bottom/>
      <diagonal/>
    </border>
    <border>
      <left/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</borders>
  <cellStyleXfs count="7">
    <xf numFmtId="0" fontId="0" fillId="0" borderId="0"/>
    <xf numFmtId="165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21" fillId="0" borderId="0">
      <alignment vertical="center"/>
    </xf>
  </cellStyleXfs>
  <cellXfs count="351">
    <xf numFmtId="0" fontId="0" fillId="0" borderId="0" xfId="0"/>
    <xf numFmtId="165" fontId="1" fillId="0" borderId="0" xfId="1" applyFont="1" applyFill="1" applyAlignment="1">
      <alignment vertical="center"/>
    </xf>
    <xf numFmtId="0" fontId="10" fillId="0" borderId="15" xfId="0" applyFont="1" applyFill="1" applyBorder="1" applyAlignment="1">
      <alignment horizontal="right"/>
    </xf>
    <xf numFmtId="0" fontId="12" fillId="0" borderId="15" xfId="3" applyNumberFormat="1" applyFont="1" applyFill="1" applyBorder="1" applyAlignment="1">
      <alignment horizontal="right"/>
    </xf>
    <xf numFmtId="165" fontId="12" fillId="0" borderId="18" xfId="1" applyFont="1" applyFill="1" applyBorder="1" applyAlignment="1">
      <alignment horizontal="center"/>
    </xf>
    <xf numFmtId="169" fontId="12" fillId="0" borderId="18" xfId="1" applyNumberFormat="1" applyFont="1" applyFill="1" applyBorder="1" applyAlignment="1">
      <alignment horizontal="center"/>
    </xf>
    <xf numFmtId="165" fontId="12" fillId="0" borderId="19" xfId="1" applyFont="1" applyFill="1" applyBorder="1" applyAlignment="1">
      <alignment horizontal="center"/>
    </xf>
    <xf numFmtId="0" fontId="0" fillId="0" borderId="0" xfId="0" applyFill="1"/>
    <xf numFmtId="0" fontId="14" fillId="0" borderId="0" xfId="0" applyFont="1" applyFill="1"/>
    <xf numFmtId="0" fontId="12" fillId="0" borderId="4" xfId="0" applyFont="1" applyFill="1" applyBorder="1"/>
    <xf numFmtId="0" fontId="2" fillId="0" borderId="0" xfId="0" applyFont="1" applyFill="1"/>
    <xf numFmtId="166" fontId="1" fillId="0" borderId="0" xfId="1" applyNumberFormat="1" applyFont="1" applyFill="1" applyAlignment="1">
      <alignment vertical="center"/>
    </xf>
    <xf numFmtId="0" fontId="3" fillId="0" borderId="0" xfId="0" applyFont="1" applyFill="1"/>
    <xf numFmtId="0" fontId="4" fillId="0" borderId="0" xfId="0" applyFont="1" applyFill="1" applyAlignment="1">
      <alignment horizontal="centerContinuous"/>
    </xf>
    <xf numFmtId="165" fontId="4" fillId="0" borderId="0" xfId="1" applyFont="1" applyFill="1" applyAlignment="1">
      <alignment horizontal="centerContinuous"/>
    </xf>
    <xf numFmtId="166" fontId="4" fillId="0" borderId="0" xfId="1" applyNumberFormat="1" applyFont="1" applyFill="1" applyAlignment="1">
      <alignment horizontal="centerContinuous"/>
    </xf>
    <xf numFmtId="0" fontId="0" fillId="0" borderId="0" xfId="0" applyFill="1" applyAlignment="1">
      <alignment horizontal="right"/>
    </xf>
    <xf numFmtId="167" fontId="0" fillId="0" borderId="0" xfId="0" applyNumberFormat="1" applyFill="1" applyAlignment="1">
      <alignment horizontal="centerContinuous"/>
    </xf>
    <xf numFmtId="165" fontId="1" fillId="0" borderId="0" xfId="1" applyFont="1" applyFill="1" applyAlignment="1">
      <alignment horizontal="centerContinuous"/>
    </xf>
    <xf numFmtId="165" fontId="1" fillId="0" borderId="0" xfId="1" applyFont="1" applyFill="1" applyAlignment="1">
      <alignment horizontal="right"/>
    </xf>
    <xf numFmtId="0" fontId="3" fillId="0" borderId="1" xfId="0" applyFont="1" applyFill="1" applyBorder="1"/>
    <xf numFmtId="0" fontId="3" fillId="0" borderId="2" xfId="0" applyFont="1" applyFill="1" applyBorder="1"/>
    <xf numFmtId="0" fontId="0" fillId="0" borderId="3" xfId="0" applyFill="1" applyBorder="1"/>
    <xf numFmtId="165" fontId="3" fillId="0" borderId="1" xfId="1" applyFont="1" applyFill="1" applyBorder="1" applyAlignment="1">
      <alignment horizontal="centerContinuous"/>
    </xf>
    <xf numFmtId="165" fontId="3" fillId="0" borderId="3" xfId="1" applyFont="1" applyFill="1" applyBorder="1" applyAlignment="1">
      <alignment horizontal="centerContinuous"/>
    </xf>
    <xf numFmtId="0" fontId="3" fillId="0" borderId="1" xfId="0" applyFont="1" applyFill="1" applyBorder="1" applyAlignment="1">
      <alignment horizontal="centerContinuous"/>
    </xf>
    <xf numFmtId="0" fontId="3" fillId="0" borderId="3" xfId="0" applyFont="1" applyFill="1" applyBorder="1" applyAlignment="1">
      <alignment horizontal="centerContinuous"/>
    </xf>
    <xf numFmtId="0" fontId="3" fillId="0" borderId="2" xfId="0" applyFont="1" applyFill="1" applyBorder="1" applyAlignment="1">
      <alignment horizontal="centerContinuous"/>
    </xf>
    <xf numFmtId="166" fontId="3" fillId="0" borderId="3" xfId="1" applyNumberFormat="1" applyFont="1" applyFill="1" applyBorder="1" applyAlignment="1">
      <alignment vertical="center"/>
    </xf>
    <xf numFmtId="0" fontId="1" fillId="0" borderId="4" xfId="0" applyFont="1" applyFill="1" applyBorder="1"/>
    <xf numFmtId="0" fontId="0" fillId="0" borderId="5" xfId="0" applyFill="1" applyBorder="1"/>
    <xf numFmtId="0" fontId="3" fillId="0" borderId="6" xfId="0" applyFont="1" applyFill="1" applyBorder="1" applyAlignment="1">
      <alignment horizontal="centerContinuous"/>
    </xf>
    <xf numFmtId="0" fontId="3" fillId="0" borderId="7" xfId="0" applyFont="1" applyFill="1" applyBorder="1" applyAlignment="1">
      <alignment horizontal="centerContinuous"/>
    </xf>
    <xf numFmtId="165" fontId="3" fillId="0" borderId="6" xfId="1" applyFont="1" applyFill="1" applyBorder="1" applyAlignment="1">
      <alignment horizontal="centerContinuous"/>
    </xf>
    <xf numFmtId="165" fontId="3" fillId="0" borderId="8" xfId="1" applyFont="1" applyFill="1" applyBorder="1" applyAlignment="1">
      <alignment horizontal="centerContinuous"/>
    </xf>
    <xf numFmtId="0" fontId="3" fillId="0" borderId="8" xfId="0" applyFont="1" applyFill="1" applyBorder="1" applyAlignment="1">
      <alignment horizontal="centerContinuous"/>
    </xf>
    <xf numFmtId="166" fontId="3" fillId="0" borderId="8" xfId="1" applyNumberFormat="1" applyFont="1" applyFill="1" applyBorder="1" applyAlignment="1">
      <alignment horizontal="centerContinuous"/>
    </xf>
    <xf numFmtId="0" fontId="0" fillId="0" borderId="4" xfId="0" applyFill="1" applyBorder="1"/>
    <xf numFmtId="165" fontId="1" fillId="0" borderId="4" xfId="1" applyFont="1" applyFill="1" applyBorder="1" applyAlignment="1">
      <alignment vertical="center"/>
    </xf>
    <xf numFmtId="165" fontId="1" fillId="0" borderId="5" xfId="1" applyFont="1" applyFill="1" applyBorder="1" applyAlignment="1">
      <alignment vertical="center"/>
    </xf>
    <xf numFmtId="165" fontId="1" fillId="0" borderId="2" xfId="1" applyFont="1" applyFill="1" applyBorder="1" applyAlignment="1">
      <alignment vertical="center"/>
    </xf>
    <xf numFmtId="0" fontId="0" fillId="0" borderId="2" xfId="0" applyFill="1" applyBorder="1"/>
    <xf numFmtId="166" fontId="1" fillId="0" borderId="3" xfId="1" applyNumberFormat="1" applyFont="1" applyFill="1" applyBorder="1" applyAlignment="1">
      <alignment vertical="center"/>
    </xf>
    <xf numFmtId="165" fontId="1" fillId="0" borderId="0" xfId="1" applyFont="1" applyFill="1" applyBorder="1" applyAlignment="1">
      <alignment vertical="center"/>
    </xf>
    <xf numFmtId="166" fontId="1" fillId="0" borderId="5" xfId="1" applyNumberFormat="1" applyFont="1" applyFill="1" applyBorder="1" applyAlignment="1">
      <alignment vertical="center"/>
    </xf>
    <xf numFmtId="0" fontId="3" fillId="0" borderId="5" xfId="0" applyFont="1" applyFill="1" applyBorder="1"/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0" fontId="0" fillId="0" borderId="5" xfId="0" applyFill="1" applyBorder="1" applyAlignment="1">
      <alignment horizontal="center"/>
    </xf>
    <xf numFmtId="0" fontId="0" fillId="0" borderId="1" xfId="0" applyFill="1" applyBorder="1"/>
    <xf numFmtId="0" fontId="0" fillId="0" borderId="2" xfId="0" applyFill="1" applyBorder="1" applyAlignment="1">
      <alignment horizontal="left"/>
    </xf>
    <xf numFmtId="0" fontId="0" fillId="0" borderId="6" xfId="0" applyFill="1" applyBorder="1"/>
    <xf numFmtId="0" fontId="0" fillId="0" borderId="7" xfId="0" applyFill="1" applyBorder="1"/>
    <xf numFmtId="0" fontId="0" fillId="0" borderId="8" xfId="0" applyFill="1" applyBorder="1"/>
    <xf numFmtId="165" fontId="1" fillId="0" borderId="6" xfId="1" applyFont="1" applyFill="1" applyBorder="1" applyAlignment="1">
      <alignment vertical="center"/>
    </xf>
    <xf numFmtId="165" fontId="1" fillId="0" borderId="8" xfId="1" applyFont="1" applyFill="1" applyBorder="1" applyAlignment="1">
      <alignment vertical="center"/>
    </xf>
    <xf numFmtId="165" fontId="1" fillId="0" borderId="7" xfId="1" applyFont="1" applyFill="1" applyBorder="1" applyAlignment="1">
      <alignment vertical="center"/>
    </xf>
    <xf numFmtId="166" fontId="1" fillId="0" borderId="8" xfId="1" applyNumberFormat="1" applyFont="1" applyFill="1" applyBorder="1" applyAlignment="1">
      <alignment vertical="center"/>
    </xf>
    <xf numFmtId="0" fontId="6" fillId="0" borderId="9" xfId="0" applyFont="1" applyFill="1" applyBorder="1" applyAlignment="1">
      <alignment horizontal="centerContinuous"/>
    </xf>
    <xf numFmtId="0" fontId="6" fillId="0" borderId="9" xfId="0" applyFont="1" applyFill="1" applyBorder="1"/>
    <xf numFmtId="0" fontId="6" fillId="0" borderId="10" xfId="0" applyFont="1" applyFill="1" applyBorder="1" applyAlignment="1">
      <alignment horizontal="center"/>
    </xf>
    <xf numFmtId="0" fontId="6" fillId="0" borderId="11" xfId="0" applyFont="1" applyFill="1" applyBorder="1" applyAlignment="1">
      <alignment horizontal="center"/>
    </xf>
    <xf numFmtId="165" fontId="6" fillId="0" borderId="10" xfId="1" applyFont="1" applyFill="1" applyBorder="1" applyAlignment="1">
      <alignment horizontal="center"/>
    </xf>
    <xf numFmtId="0" fontId="6" fillId="0" borderId="9" xfId="0" applyFont="1" applyFill="1" applyBorder="1" applyAlignment="1">
      <alignment horizontal="center"/>
    </xf>
    <xf numFmtId="165" fontId="6" fillId="0" borderId="9" xfId="1" applyFont="1" applyFill="1" applyBorder="1" applyAlignment="1">
      <alignment horizontal="center"/>
    </xf>
    <xf numFmtId="0" fontId="6" fillId="0" borderId="10" xfId="0" applyFont="1" applyFill="1" applyBorder="1" applyAlignment="1">
      <alignment horizontal="centerContinuous"/>
    </xf>
    <xf numFmtId="166" fontId="6" fillId="0" borderId="10" xfId="1" applyNumberFormat="1" applyFont="1" applyFill="1" applyBorder="1" applyAlignment="1">
      <alignment horizontal="center"/>
    </xf>
    <xf numFmtId="0" fontId="0" fillId="0" borderId="11" xfId="0" applyFill="1" applyBorder="1"/>
    <xf numFmtId="0" fontId="6" fillId="0" borderId="12" xfId="0" applyFont="1" applyFill="1" applyBorder="1" applyAlignment="1">
      <alignment horizontal="center"/>
    </xf>
    <xf numFmtId="0" fontId="6" fillId="0" borderId="13" xfId="0" applyFont="1" applyFill="1" applyBorder="1" applyAlignment="1">
      <alignment horizontal="center"/>
    </xf>
    <xf numFmtId="165" fontId="6" fillId="0" borderId="11" xfId="1" applyFont="1" applyFill="1" applyBorder="1" applyAlignment="1">
      <alignment horizontal="center"/>
    </xf>
    <xf numFmtId="0" fontId="8" fillId="0" borderId="12" xfId="0" applyFont="1" applyFill="1" applyBorder="1"/>
    <xf numFmtId="165" fontId="6" fillId="0" borderId="1" xfId="1" applyFont="1" applyFill="1" applyBorder="1" applyAlignment="1">
      <alignment horizontal="center"/>
    </xf>
    <xf numFmtId="0" fontId="6" fillId="0" borderId="11" xfId="0" applyFont="1" applyFill="1" applyBorder="1" applyAlignment="1">
      <alignment horizontal="centerContinuous"/>
    </xf>
    <xf numFmtId="0" fontId="6" fillId="0" borderId="1" xfId="0" applyFont="1" applyFill="1" applyBorder="1" applyAlignment="1">
      <alignment horizontal="centerContinuous"/>
    </xf>
    <xf numFmtId="0" fontId="6" fillId="0" borderId="2" xfId="0" applyFont="1" applyFill="1" applyBorder="1" applyAlignment="1">
      <alignment horizontal="centerContinuous"/>
    </xf>
    <xf numFmtId="0" fontId="6" fillId="0" borderId="3" xfId="0" applyFont="1" applyFill="1" applyBorder="1" applyAlignment="1">
      <alignment horizontal="centerContinuous"/>
    </xf>
    <xf numFmtId="166" fontId="6" fillId="0" borderId="11" xfId="1" applyNumberFormat="1" applyFont="1" applyFill="1" applyBorder="1" applyAlignment="1">
      <alignment horizontal="center"/>
    </xf>
    <xf numFmtId="0" fontId="9" fillId="0" borderId="4" xfId="0" applyFont="1" applyFill="1" applyBorder="1"/>
    <xf numFmtId="0" fontId="9" fillId="0" borderId="0" xfId="0" applyFont="1" applyFill="1"/>
    <xf numFmtId="0" fontId="8" fillId="0" borderId="11" xfId="0" applyFont="1" applyFill="1" applyBorder="1"/>
    <xf numFmtId="165" fontId="8" fillId="0" borderId="12" xfId="1" applyFont="1" applyFill="1" applyBorder="1" applyAlignment="1">
      <alignment vertical="center"/>
    </xf>
    <xf numFmtId="165" fontId="8" fillId="0" borderId="5" xfId="1" applyFont="1" applyFill="1" applyBorder="1" applyAlignment="1">
      <alignment vertical="center"/>
    </xf>
    <xf numFmtId="0" fontId="8" fillId="0" borderId="5" xfId="0" applyFont="1" applyFill="1" applyBorder="1"/>
    <xf numFmtId="0" fontId="8" fillId="0" borderId="0" xfId="0" applyFont="1" applyFill="1"/>
    <xf numFmtId="166" fontId="8" fillId="0" borderId="12" xfId="1" applyNumberFormat="1" applyFont="1" applyFill="1" applyBorder="1" applyAlignment="1">
      <alignment vertical="center"/>
    </xf>
    <xf numFmtId="0" fontId="8" fillId="0" borderId="14" xfId="0" applyFont="1" applyFill="1" applyBorder="1"/>
    <xf numFmtId="0" fontId="12" fillId="0" borderId="15" xfId="3" applyFont="1" applyFill="1" applyBorder="1" applyAlignment="1">
      <alignment horizontal="center"/>
    </xf>
    <xf numFmtId="0" fontId="13" fillId="0" borderId="15" xfId="3" applyFont="1" applyFill="1" applyBorder="1" applyAlignment="1">
      <alignment horizontal="center"/>
    </xf>
    <xf numFmtId="168" fontId="11" fillId="0" borderId="15" xfId="2" applyNumberFormat="1" applyFont="1" applyFill="1" applyBorder="1" applyAlignment="1" applyProtection="1">
      <alignment horizontal="center"/>
      <protection locked="0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0" fontId="15" fillId="0" borderId="15" xfId="3" applyFont="1" applyFill="1" applyBorder="1" applyAlignment="1">
      <alignment horizontal="center"/>
    </xf>
    <xf numFmtId="165" fontId="10" fillId="0" borderId="17" xfId="1" quotePrefix="1" applyFont="1" applyFill="1" applyBorder="1" applyAlignment="1">
      <alignment horizontal="center"/>
    </xf>
    <xf numFmtId="165" fontId="10" fillId="0" borderId="19" xfId="1" quotePrefix="1" applyFont="1" applyFill="1" applyBorder="1" applyAlignment="1">
      <alignment horizontal="center"/>
    </xf>
    <xf numFmtId="165" fontId="10" fillId="0" borderId="18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165" fontId="12" fillId="0" borderId="17" xfId="1" applyFont="1" applyFill="1" applyBorder="1" applyAlignment="1">
      <alignment horizontal="center"/>
    </xf>
    <xf numFmtId="0" fontId="18" fillId="0" borderId="15" xfId="0" applyFont="1" applyFill="1" applyBorder="1" applyAlignment="1">
      <alignment horizontal="right"/>
    </xf>
    <xf numFmtId="0" fontId="14" fillId="0" borderId="16" xfId="3" applyFont="1" applyFill="1" applyBorder="1"/>
    <xf numFmtId="0" fontId="0" fillId="0" borderId="13" xfId="0" applyFill="1" applyBorder="1"/>
    <xf numFmtId="165" fontId="1" fillId="0" borderId="9" xfId="1" applyFont="1" applyFill="1" applyBorder="1" applyAlignment="1">
      <alignment vertical="center"/>
    </xf>
    <xf numFmtId="165" fontId="1" fillId="0" borderId="13" xfId="1" applyFont="1" applyFill="1" applyBorder="1" applyAlignment="1">
      <alignment vertical="center"/>
    </xf>
    <xf numFmtId="0" fontId="3" fillId="0" borderId="3" xfId="0" applyFont="1" applyFill="1" applyBorder="1" applyAlignment="1">
      <alignment horizontal="center"/>
    </xf>
    <xf numFmtId="0" fontId="1" fillId="0" borderId="2" xfId="0" applyFont="1" applyFill="1" applyBorder="1"/>
    <xf numFmtId="165" fontId="3" fillId="0" borderId="2" xfId="1" applyFont="1" applyFill="1" applyBorder="1" applyAlignment="1">
      <alignment horizontal="centerContinuous"/>
    </xf>
    <xf numFmtId="0" fontId="0" fillId="0" borderId="21" xfId="0" applyFill="1" applyBorder="1"/>
    <xf numFmtId="0" fontId="3" fillId="0" borderId="5" xfId="0" applyFont="1" applyFill="1" applyBorder="1" applyAlignment="1">
      <alignment horizontal="center"/>
    </xf>
    <xf numFmtId="165" fontId="1" fillId="0" borderId="4" xfId="1" applyFont="1" applyFill="1" applyBorder="1" applyAlignment="1">
      <alignment horizontal="centerContinuous"/>
    </xf>
    <xf numFmtId="165" fontId="1" fillId="0" borderId="0" xfId="1" applyFont="1" applyFill="1" applyBorder="1" applyAlignment="1">
      <alignment horizontal="centerContinuous"/>
    </xf>
    <xf numFmtId="0" fontId="0" fillId="0" borderId="22" xfId="0" applyFill="1" applyBorder="1"/>
    <xf numFmtId="0" fontId="0" fillId="0" borderId="8" xfId="0" applyFill="1" applyBorder="1" applyAlignment="1">
      <alignment horizontal="center"/>
    </xf>
    <xf numFmtId="165" fontId="6" fillId="0" borderId="1" xfId="1" applyFont="1" applyFill="1" applyBorder="1" applyAlignment="1">
      <alignment horizontal="centerContinuous"/>
    </xf>
    <xf numFmtId="165" fontId="6" fillId="0" borderId="2" xfId="1" applyFont="1" applyFill="1" applyBorder="1" applyAlignment="1">
      <alignment horizontal="centerContinuous"/>
    </xf>
    <xf numFmtId="165" fontId="6" fillId="0" borderId="4" xfId="1" applyFont="1" applyFill="1" applyBorder="1" applyAlignment="1"/>
    <xf numFmtId="165" fontId="1" fillId="0" borderId="0" xfId="1" applyFont="1" applyFill="1" applyBorder="1" applyAlignment="1"/>
    <xf numFmtId="0" fontId="20" fillId="0" borderId="0" xfId="0" applyFont="1" applyFill="1"/>
    <xf numFmtId="0" fontId="20" fillId="0" borderId="0" xfId="0" applyFont="1" applyFill="1" applyAlignment="1">
      <alignment horizontal="left"/>
    </xf>
    <xf numFmtId="0" fontId="1" fillId="0" borderId="0" xfId="0" applyFont="1" applyFill="1"/>
    <xf numFmtId="0" fontId="14" fillId="0" borderId="16" xfId="0" applyFont="1" applyFill="1" applyBorder="1"/>
    <xf numFmtId="0" fontId="14" fillId="0" borderId="24" xfId="0" applyFont="1" applyFill="1" applyBorder="1"/>
    <xf numFmtId="0" fontId="14" fillId="0" borderId="17" xfId="0" applyFont="1" applyFill="1" applyBorder="1"/>
    <xf numFmtId="0" fontId="14" fillId="0" borderId="25" xfId="0" applyFont="1" applyFill="1" applyBorder="1"/>
    <xf numFmtId="0" fontId="10" fillId="0" borderId="0" xfId="0" applyFont="1" applyFill="1" applyAlignment="1"/>
    <xf numFmtId="0" fontId="10" fillId="0" borderId="16" xfId="3" applyFont="1" applyFill="1" applyBorder="1" applyAlignment="1"/>
    <xf numFmtId="170" fontId="11" fillId="0" borderId="16" xfId="1" applyNumberFormat="1" applyFont="1" applyFill="1" applyBorder="1" applyAlignment="1" applyProtection="1">
      <protection locked="0"/>
    </xf>
    <xf numFmtId="0" fontId="12" fillId="0" borderId="15" xfId="3" applyFont="1" applyFill="1" applyBorder="1" applyAlignment="1"/>
    <xf numFmtId="165" fontId="11" fillId="0" borderId="16" xfId="1" applyFont="1" applyFill="1" applyBorder="1" applyAlignment="1" applyProtection="1">
      <protection locked="0"/>
    </xf>
    <xf numFmtId="168" fontId="11" fillId="0" borderId="15" xfId="2" applyNumberFormat="1" applyFont="1" applyFill="1" applyBorder="1" applyAlignment="1" applyProtection="1">
      <protection locked="0"/>
    </xf>
    <xf numFmtId="165" fontId="11" fillId="0" borderId="15" xfId="1" applyFont="1" applyFill="1" applyBorder="1" applyAlignment="1" applyProtection="1">
      <protection locked="0"/>
    </xf>
    <xf numFmtId="166" fontId="11" fillId="0" borderId="20" xfId="1" applyNumberFormat="1" applyFont="1" applyFill="1" applyBorder="1" applyAlignment="1" applyProtection="1">
      <protection locked="0"/>
    </xf>
    <xf numFmtId="0" fontId="0" fillId="0" borderId="0" xfId="0" applyFill="1" applyAlignment="1"/>
    <xf numFmtId="0" fontId="14" fillId="0" borderId="0" xfId="0" applyFont="1" applyFill="1" applyAlignment="1"/>
    <xf numFmtId="0" fontId="12" fillId="0" borderId="16" xfId="3" applyFont="1" applyFill="1" applyBorder="1" applyAlignment="1">
      <alignment wrapText="1"/>
    </xf>
    <xf numFmtId="0" fontId="10" fillId="0" borderId="0" xfId="0" applyFont="1" applyFill="1" applyAlignment="1">
      <alignment wrapText="1"/>
    </xf>
    <xf numFmtId="0" fontId="10" fillId="0" borderId="15" xfId="0" applyFont="1" applyFill="1" applyBorder="1" applyAlignment="1">
      <alignment horizontal="right" wrapText="1"/>
    </xf>
    <xf numFmtId="170" fontId="11" fillId="0" borderId="16" xfId="1" applyNumberFormat="1" applyFont="1" applyFill="1" applyBorder="1" applyAlignment="1" applyProtection="1">
      <alignment wrapText="1"/>
      <protection locked="0"/>
    </xf>
    <xf numFmtId="0" fontId="12" fillId="0" borderId="15" xfId="3" applyNumberFormat="1" applyFont="1" applyFill="1" applyBorder="1" applyAlignment="1">
      <alignment horizontal="right" wrapText="1"/>
    </xf>
    <xf numFmtId="0" fontId="15" fillId="0" borderId="15" xfId="3" applyFont="1" applyFill="1" applyBorder="1" applyAlignment="1">
      <alignment horizontal="center" wrapText="1"/>
    </xf>
    <xf numFmtId="165" fontId="12" fillId="0" borderId="18" xfId="1" applyFont="1" applyFill="1" applyBorder="1" applyAlignment="1">
      <alignment horizontal="center" wrapText="1"/>
    </xf>
    <xf numFmtId="169" fontId="12" fillId="0" borderId="18" xfId="1" applyNumberFormat="1" applyFont="1" applyFill="1" applyBorder="1" applyAlignment="1">
      <alignment horizontal="center" wrapText="1"/>
    </xf>
    <xf numFmtId="165" fontId="12" fillId="0" borderId="19" xfId="1" applyFont="1" applyFill="1" applyBorder="1" applyAlignment="1">
      <alignment horizontal="center" wrapText="1"/>
    </xf>
    <xf numFmtId="0" fontId="0" fillId="0" borderId="0" xfId="0" applyFill="1" applyAlignment="1">
      <alignment wrapText="1"/>
    </xf>
    <xf numFmtId="0" fontId="14" fillId="0" borderId="0" xfId="0" applyFont="1" applyFill="1" applyAlignment="1">
      <alignment wrapText="1"/>
    </xf>
    <xf numFmtId="0" fontId="12" fillId="0" borderId="16" xfId="3" applyFont="1" applyFill="1" applyBorder="1" applyAlignment="1"/>
    <xf numFmtId="0" fontId="12" fillId="0" borderId="15" xfId="3" applyNumberFormat="1" applyFont="1" applyFill="1" applyBorder="1" applyAlignment="1"/>
    <xf numFmtId="171" fontId="11" fillId="0" borderId="20" xfId="1" applyNumberFormat="1" applyFont="1" applyFill="1" applyBorder="1" applyAlignment="1" applyProtection="1">
      <protection locked="0"/>
    </xf>
    <xf numFmtId="170" fontId="10" fillId="0" borderId="15" xfId="0" applyNumberFormat="1" applyFont="1" applyFill="1" applyBorder="1" applyAlignment="1">
      <alignment horizontal="right"/>
    </xf>
    <xf numFmtId="0" fontId="12" fillId="0" borderId="5" xfId="0" applyFont="1" applyFill="1" applyBorder="1" applyAlignment="1"/>
    <xf numFmtId="170" fontId="12" fillId="0" borderId="10" xfId="1" applyNumberFormat="1" applyFont="1" applyFill="1" applyBorder="1" applyAlignment="1"/>
    <xf numFmtId="170" fontId="16" fillId="0" borderId="10" xfId="1" applyNumberFormat="1" applyFont="1" applyFill="1" applyBorder="1" applyAlignment="1"/>
    <xf numFmtId="170" fontId="17" fillId="0" borderId="10" xfId="1" applyNumberFormat="1" applyFont="1" applyFill="1" applyBorder="1" applyAlignment="1"/>
    <xf numFmtId="165" fontId="12" fillId="0" borderId="10" xfId="1" applyFont="1" applyFill="1" applyBorder="1" applyAlignment="1"/>
    <xf numFmtId="165" fontId="12" fillId="0" borderId="11" xfId="0" applyNumberFormat="1" applyFont="1" applyFill="1" applyBorder="1" applyAlignment="1"/>
    <xf numFmtId="166" fontId="12" fillId="0" borderId="10" xfId="1" applyNumberFormat="1" applyFont="1" applyFill="1" applyBorder="1" applyAlignment="1"/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6" fontId="11" fillId="0" borderId="0" xfId="1" applyNumberFormat="1" applyFont="1" applyFill="1" applyBorder="1" applyAlignment="1" applyProtection="1">
      <protection locked="0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12" fillId="0" borderId="0" xfId="3" applyFont="1" applyFill="1" applyBorder="1" applyAlignment="1"/>
    <xf numFmtId="170" fontId="11" fillId="0" borderId="0" xfId="1" applyNumberFormat="1" applyFont="1" applyFill="1" applyBorder="1" applyAlignment="1" applyProtection="1">
      <protection locked="0"/>
    </xf>
    <xf numFmtId="0" fontId="12" fillId="0" borderId="12" xfId="3" applyNumberFormat="1" applyFont="1" applyFill="1" applyBorder="1" applyAlignment="1">
      <alignment horizontal="right"/>
    </xf>
    <xf numFmtId="0" fontId="12" fillId="0" borderId="12" xfId="3" applyFont="1" applyFill="1" applyBorder="1" applyAlignment="1">
      <alignment horizontal="center"/>
    </xf>
    <xf numFmtId="0" fontId="15" fillId="0" borderId="12" xfId="3" applyFont="1" applyFill="1" applyBorder="1" applyAlignment="1">
      <alignment horizontal="center"/>
    </xf>
    <xf numFmtId="165" fontId="11" fillId="0" borderId="0" xfId="1" applyFont="1" applyFill="1" applyBorder="1" applyAlignment="1" applyProtection="1">
      <protection locked="0"/>
    </xf>
    <xf numFmtId="165" fontId="12" fillId="0" borderId="4" xfId="1" applyFont="1" applyFill="1" applyBorder="1" applyAlignment="1">
      <alignment horizontal="center"/>
    </xf>
    <xf numFmtId="168" fontId="11" fillId="0" borderId="12" xfId="2" applyNumberFormat="1" applyFont="1" applyFill="1" applyBorder="1" applyAlignment="1" applyProtection="1">
      <protection locked="0"/>
    </xf>
    <xf numFmtId="168" fontId="11" fillId="0" borderId="12" xfId="2" applyNumberFormat="1" applyFont="1" applyFill="1" applyBorder="1" applyAlignment="1" applyProtection="1">
      <alignment horizontal="center"/>
      <protection locked="0"/>
    </xf>
    <xf numFmtId="165" fontId="11" fillId="0" borderId="12" xfId="1" applyFont="1" applyFill="1" applyBorder="1" applyAlignment="1" applyProtection="1">
      <protection locked="0"/>
    </xf>
    <xf numFmtId="165" fontId="12" fillId="0" borderId="5" xfId="1" applyFont="1" applyFill="1" applyBorder="1" applyAlignment="1">
      <alignment horizontal="center"/>
    </xf>
    <xf numFmtId="165" fontId="12" fillId="0" borderId="4" xfId="1" quotePrefix="1" applyFont="1" applyFill="1" applyBorder="1" applyAlignment="1">
      <alignment horizontal="center"/>
    </xf>
    <xf numFmtId="165" fontId="12" fillId="0" borderId="0" xfId="1" quotePrefix="1" applyFont="1" applyFill="1" applyBorder="1" applyAlignment="1">
      <alignment horizontal="center"/>
    </xf>
    <xf numFmtId="165" fontId="12" fillId="0" borderId="5" xfId="1" quotePrefix="1" applyFont="1" applyFill="1" applyBorder="1" applyAlignment="1">
      <alignment horizontal="center"/>
    </xf>
    <xf numFmtId="165" fontId="12" fillId="0" borderId="0" xfId="1" applyFont="1" applyFill="1" applyBorder="1" applyAlignment="1">
      <alignment horizontal="center"/>
    </xf>
    <xf numFmtId="166" fontId="11" fillId="0" borderId="5" xfId="1" applyNumberFormat="1" applyFont="1" applyFill="1" applyBorder="1" applyAlignment="1" applyProtection="1">
      <protection locked="0"/>
    </xf>
    <xf numFmtId="170" fontId="10" fillId="0" borderId="14" xfId="0" applyNumberFormat="1" applyFont="1" applyFill="1" applyBorder="1" applyAlignment="1">
      <alignment horizontal="right"/>
    </xf>
    <xf numFmtId="170" fontId="12" fillId="0" borderId="13" xfId="1" applyNumberFormat="1" applyFont="1" applyFill="1" applyBorder="1" applyAlignment="1"/>
    <xf numFmtId="170" fontId="16" fillId="0" borderId="13" xfId="1" applyNumberFormat="1" applyFont="1" applyFill="1" applyBorder="1" applyAlignment="1"/>
    <xf numFmtId="170" fontId="17" fillId="0" borderId="13" xfId="1" applyNumberFormat="1" applyFont="1" applyFill="1" applyBorder="1" applyAlignment="1"/>
    <xf numFmtId="165" fontId="12" fillId="0" borderId="13" xfId="1" applyFont="1" applyFill="1" applyBorder="1" applyAlignment="1"/>
    <xf numFmtId="0" fontId="12" fillId="0" borderId="19" xfId="3" applyFont="1" applyFill="1" applyBorder="1" applyAlignment="1"/>
    <xf numFmtId="170" fontId="11" fillId="0" borderId="19" xfId="1" applyNumberFormat="1" applyFont="1" applyFill="1" applyBorder="1" applyAlignment="1" applyProtection="1">
      <protection locked="0"/>
    </xf>
    <xf numFmtId="165" fontId="11" fillId="0" borderId="19" xfId="1" applyFont="1" applyFill="1" applyBorder="1" applyAlignment="1" applyProtection="1">
      <protection locked="0"/>
    </xf>
    <xf numFmtId="166" fontId="11" fillId="0" borderId="18" xfId="1" applyNumberFormat="1" applyFont="1" applyFill="1" applyBorder="1" applyAlignment="1" applyProtection="1">
      <protection locked="0"/>
    </xf>
    <xf numFmtId="172" fontId="12" fillId="0" borderId="13" xfId="1" applyNumberFormat="1" applyFont="1" applyFill="1" applyBorder="1" applyAlignment="1"/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5" fontId="11" fillId="0" borderId="16" xfId="1" applyFont="1" applyFill="1" applyBorder="1" applyAlignment="1" applyProtection="1">
      <alignment wrapText="1"/>
      <protection locked="0"/>
    </xf>
    <xf numFmtId="170" fontId="11" fillId="0" borderId="16" xfId="1" applyNumberFormat="1" applyFont="1" applyFill="1" applyBorder="1" applyAlignment="1" applyProtection="1">
      <alignment horizontal="center"/>
      <protection locked="0"/>
    </xf>
    <xf numFmtId="173" fontId="12" fillId="0" borderId="19" xfId="1" applyNumberFormat="1" applyFont="1" applyFill="1" applyBorder="1" applyAlignment="1">
      <alignment horizontal="center"/>
    </xf>
    <xf numFmtId="165" fontId="11" fillId="0" borderId="15" xfId="1" applyNumberFormat="1" applyFont="1" applyFill="1" applyBorder="1" applyAlignment="1" applyProtection="1">
      <protection locked="0"/>
    </xf>
    <xf numFmtId="165" fontId="12" fillId="0" borderId="13" xfId="1" applyNumberFormat="1" applyFont="1" applyFill="1" applyBorder="1" applyAlignment="1"/>
    <xf numFmtId="2" fontId="11" fillId="0" borderId="20" xfId="1" applyNumberFormat="1" applyFont="1" applyFill="1" applyBorder="1" applyAlignment="1" applyProtection="1">
      <protection locked="0"/>
    </xf>
    <xf numFmtId="2" fontId="12" fillId="0" borderId="13" xfId="1" applyNumberFormat="1" applyFont="1" applyFill="1" applyBorder="1" applyAlignment="1"/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0" fontId="12" fillId="0" borderId="16" xfId="3" applyFont="1" applyFill="1" applyBorder="1" applyAlignment="1">
      <alignment horizontal="left" vertical="center" wrapText="1"/>
    </xf>
    <xf numFmtId="170" fontId="11" fillId="0" borderId="16" xfId="1" applyNumberFormat="1" applyFont="1" applyFill="1" applyBorder="1" applyAlignment="1" applyProtection="1">
      <alignment horizontal="left" vertical="center" wrapText="1"/>
      <protection locked="0"/>
    </xf>
    <xf numFmtId="0" fontId="12" fillId="0" borderId="16" xfId="3" applyFont="1" applyFill="1" applyBorder="1" applyAlignment="1">
      <alignment vertical="center" wrapText="1"/>
    </xf>
    <xf numFmtId="170" fontId="11" fillId="0" borderId="16" xfId="1" applyNumberFormat="1" applyFont="1" applyFill="1" applyBorder="1" applyAlignment="1" applyProtection="1">
      <alignment vertical="center" wrapText="1"/>
      <protection locked="0"/>
    </xf>
    <xf numFmtId="0" fontId="10" fillId="0" borderId="15" xfId="0" applyFont="1" applyFill="1" applyBorder="1" applyAlignment="1">
      <alignment horizontal="right" vertical="center"/>
    </xf>
    <xf numFmtId="0" fontId="10" fillId="0" borderId="0" xfId="0" applyFont="1" applyFill="1" applyAlignment="1">
      <alignment vertical="center"/>
    </xf>
    <xf numFmtId="0" fontId="12" fillId="0" borderId="15" xfId="3" applyNumberFormat="1" applyFont="1" applyFill="1" applyBorder="1" applyAlignment="1">
      <alignment horizontal="right" vertical="center"/>
    </xf>
    <xf numFmtId="0" fontId="12" fillId="0" borderId="15" xfId="3" applyFont="1" applyFill="1" applyBorder="1" applyAlignment="1">
      <alignment horizontal="center" vertical="center"/>
    </xf>
    <xf numFmtId="0" fontId="15" fillId="0" borderId="15" xfId="3" applyFont="1" applyFill="1" applyBorder="1" applyAlignment="1">
      <alignment horizontal="center" vertical="center"/>
    </xf>
    <xf numFmtId="165" fontId="11" fillId="0" borderId="16" xfId="1" applyNumberFormat="1" applyFont="1" applyFill="1" applyBorder="1" applyAlignment="1" applyProtection="1">
      <alignment vertical="center" wrapText="1"/>
      <protection locked="0"/>
    </xf>
    <xf numFmtId="165" fontId="12" fillId="0" borderId="17" xfId="1" applyFont="1" applyFill="1" applyBorder="1" applyAlignment="1">
      <alignment horizontal="center" vertical="center"/>
    </xf>
    <xf numFmtId="168" fontId="11" fillId="0" borderId="15" xfId="2" applyNumberFormat="1" applyFont="1" applyFill="1" applyBorder="1" applyAlignment="1" applyProtection="1">
      <alignment vertical="center"/>
      <protection locked="0"/>
    </xf>
    <xf numFmtId="168" fontId="11" fillId="0" borderId="15" xfId="2" applyNumberFormat="1" applyFont="1" applyFill="1" applyBorder="1" applyAlignment="1" applyProtection="1">
      <alignment horizontal="center" vertical="center"/>
      <protection locked="0"/>
    </xf>
    <xf numFmtId="165" fontId="11" fillId="0" borderId="15" xfId="1" applyNumberFormat="1" applyFont="1" applyFill="1" applyBorder="1" applyAlignment="1" applyProtection="1">
      <alignment vertical="center"/>
      <protection locked="0"/>
    </xf>
    <xf numFmtId="165" fontId="11" fillId="0" borderId="15" xfId="1" applyFont="1" applyFill="1" applyBorder="1" applyAlignment="1" applyProtection="1">
      <alignment vertical="center"/>
      <protection locked="0"/>
    </xf>
    <xf numFmtId="165" fontId="12" fillId="0" borderId="18" xfId="1" applyFont="1" applyFill="1" applyBorder="1" applyAlignment="1">
      <alignment horizontal="center" vertical="center"/>
    </xf>
    <xf numFmtId="173" fontId="12" fillId="0" borderId="19" xfId="1" applyNumberFormat="1" applyFont="1" applyFill="1" applyBorder="1" applyAlignment="1">
      <alignment horizontal="center" vertical="center"/>
    </xf>
    <xf numFmtId="2" fontId="11" fillId="0" borderId="20" xfId="1" applyNumberFormat="1" applyFont="1" applyFill="1" applyBorder="1" applyAlignment="1" applyProtection="1">
      <alignment vertical="center"/>
      <protection locked="0"/>
    </xf>
    <xf numFmtId="0" fontId="0" fillId="0" borderId="0" xfId="0" applyFill="1" applyAlignment="1">
      <alignment vertical="center"/>
    </xf>
    <xf numFmtId="166" fontId="11" fillId="0" borderId="20" xfId="1" applyNumberFormat="1" applyFont="1" applyFill="1" applyBorder="1" applyAlignment="1" applyProtection="1">
      <alignment vertical="center"/>
      <protection locked="0"/>
    </xf>
    <xf numFmtId="0" fontId="14" fillId="0" borderId="0" xfId="0" applyFont="1" applyFill="1" applyAlignment="1">
      <alignment vertic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0" fontId="0" fillId="0" borderId="4" xfId="0" applyFont="1" applyFill="1" applyBorder="1"/>
    <xf numFmtId="165" fontId="0" fillId="0" borderId="4" xfId="1" applyFont="1" applyFill="1" applyBorder="1" applyAlignment="1">
      <alignment vertical="center"/>
    </xf>
    <xf numFmtId="165" fontId="11" fillId="0" borderId="16" xfId="1" applyFont="1" applyFill="1" applyBorder="1" applyAlignment="1" applyProtection="1">
      <alignment vertical="center"/>
      <protection locked="0"/>
    </xf>
    <xf numFmtId="0" fontId="15" fillId="0" borderId="15" xfId="3" applyFont="1" applyFill="1" applyBorder="1" applyAlignment="1">
      <alignment horizontal="center" vertical="center" wrapText="1"/>
    </xf>
    <xf numFmtId="170" fontId="11" fillId="0" borderId="16" xfId="1" applyNumberFormat="1" applyFont="1" applyFill="1" applyBorder="1" applyAlignment="1" applyProtection="1">
      <alignment horizontal="left" wrapText="1"/>
      <protection locked="0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70" fontId="11" fillId="0" borderId="16" xfId="1" applyNumberFormat="1" applyFont="1" applyFill="1" applyBorder="1" applyAlignment="1" applyProtection="1">
      <alignment horizontal="center" vertical="center" wrapText="1"/>
      <protection locked="0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70" fontId="11" fillId="0" borderId="16" xfId="1" applyNumberFormat="1" applyFont="1" applyFill="1" applyBorder="1" applyAlignment="1" applyProtection="1">
      <alignment horizontal="center" vertical="center"/>
      <protection locked="0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5" fontId="12" fillId="0" borderId="17" xfId="1" quotePrefix="1" applyFont="1" applyFill="1" applyBorder="1" applyAlignment="1">
      <alignment horizontal="center" vertical="center"/>
    </xf>
    <xf numFmtId="165" fontId="12" fillId="0" borderId="19" xfId="1" quotePrefix="1" applyFont="1" applyFill="1" applyBorder="1" applyAlignment="1">
      <alignment horizontal="center" vertical="center"/>
    </xf>
    <xf numFmtId="165" fontId="12" fillId="0" borderId="18" xfId="1" quotePrefix="1" applyFont="1" applyFill="1" applyBorder="1" applyAlignment="1">
      <alignment horizontal="center" vertical="center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0" fontId="10" fillId="0" borderId="15" xfId="0" quotePrefix="1" applyFont="1" applyFill="1" applyBorder="1" applyAlignment="1">
      <alignment horizontal="right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10" fillId="0" borderId="19" xfId="3" applyFont="1" applyFill="1" applyBorder="1" applyAlignment="1"/>
    <xf numFmtId="170" fontId="11" fillId="0" borderId="19" xfId="1" applyNumberFormat="1" applyFont="1" applyFill="1" applyBorder="1" applyAlignment="1" applyProtection="1">
      <alignment horizontal="center" vertical="center"/>
      <protection locked="0"/>
    </xf>
    <xf numFmtId="165" fontId="12" fillId="0" borderId="17" xfId="1" quotePrefix="1" applyFont="1" applyFill="1" applyBorder="1" applyAlignment="1">
      <alignment horizontal="center"/>
    </xf>
    <xf numFmtId="165" fontId="12" fillId="0" borderId="19" xfId="1" quotePrefix="1" applyFont="1" applyFill="1" applyBorder="1" applyAlignment="1">
      <alignment horizontal="center"/>
    </xf>
    <xf numFmtId="165" fontId="12" fillId="0" borderId="18" xfId="1" quotePrefix="1" applyFont="1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2" xfId="0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49" fontId="1" fillId="0" borderId="4" xfId="1" applyNumberFormat="1" applyFont="1" applyFill="1" applyBorder="1" applyAlignment="1">
      <alignment horizontal="center"/>
    </xf>
    <xf numFmtId="49" fontId="1" fillId="0" borderId="5" xfId="1" applyNumberFormat="1" applyFont="1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0" xfId="0" applyFill="1" applyAlignment="1">
      <alignment horizontal="center"/>
    </xf>
    <xf numFmtId="166" fontId="1" fillId="0" borderId="5" xfId="1" applyNumberFormat="1" applyFont="1" applyFill="1" applyBorder="1" applyAlignment="1">
      <alignment horizontal="center"/>
    </xf>
    <xf numFmtId="15" fontId="0" fillId="0" borderId="6" xfId="4" quotePrefix="1" applyNumberFormat="1" applyFont="1" applyFill="1" applyBorder="1" applyAlignment="1">
      <alignment horizontal="center" vertical="center"/>
    </xf>
    <xf numFmtId="15" fontId="1" fillId="0" borderId="23" xfId="4" applyNumberFormat="1" applyFill="1" applyBorder="1" applyAlignment="1">
      <alignment horizontal="center" vertical="center"/>
    </xf>
    <xf numFmtId="0" fontId="0" fillId="0" borderId="6" xfId="0" applyFill="1" applyBorder="1" applyAlignment="1">
      <alignment horizontal="center"/>
    </xf>
    <xf numFmtId="0" fontId="0" fillId="0" borderId="7" xfId="0" applyFill="1" applyBorder="1" applyAlignment="1">
      <alignment horizontal="center"/>
    </xf>
    <xf numFmtId="166" fontId="1" fillId="0" borderId="8" xfId="1" applyNumberFormat="1" applyFont="1" applyFill="1" applyBorder="1" applyAlignment="1">
      <alignment horizontal="center"/>
    </xf>
    <xf numFmtId="165" fontId="10" fillId="0" borderId="17" xfId="1" quotePrefix="1" applyFont="1" applyFill="1" applyBorder="1" applyAlignment="1">
      <alignment horizontal="center"/>
    </xf>
    <xf numFmtId="165" fontId="10" fillId="0" borderId="19" xfId="1" quotePrefix="1" applyFont="1" applyFill="1" applyBorder="1" applyAlignment="1">
      <alignment horizontal="center"/>
    </xf>
    <xf numFmtId="165" fontId="10" fillId="0" borderId="18" xfId="1" quotePrefix="1" applyFont="1" applyFill="1" applyBorder="1" applyAlignment="1">
      <alignment horizontal="center"/>
    </xf>
    <xf numFmtId="165" fontId="12" fillId="0" borderId="17" xfId="1" quotePrefix="1" applyFont="1" applyFill="1" applyBorder="1" applyAlignment="1">
      <alignment horizontal="center" wrapText="1"/>
    </xf>
    <xf numFmtId="165" fontId="12" fillId="0" borderId="19" xfId="1" quotePrefix="1" applyFont="1" applyFill="1" applyBorder="1" applyAlignment="1">
      <alignment horizontal="center" wrapText="1"/>
    </xf>
    <xf numFmtId="165" fontId="12" fillId="0" borderId="17" xfId="1" quotePrefix="1" applyFont="1" applyFill="1" applyBorder="1" applyAlignment="1">
      <alignment horizontal="center" vertical="center"/>
    </xf>
    <xf numFmtId="165" fontId="12" fillId="0" borderId="19" xfId="1" quotePrefix="1" applyFont="1" applyFill="1" applyBorder="1" applyAlignment="1">
      <alignment horizontal="center" vertical="center"/>
    </xf>
    <xf numFmtId="165" fontId="12" fillId="0" borderId="18" xfId="1" quotePrefix="1" applyFont="1" applyFill="1" applyBorder="1" applyAlignment="1">
      <alignment horizontal="center" vertical="center"/>
    </xf>
    <xf numFmtId="0" fontId="0" fillId="0" borderId="4" xfId="0" applyFill="1" applyBorder="1" applyAlignment="1">
      <alignment horizontal="left"/>
    </xf>
    <xf numFmtId="0" fontId="0" fillId="0" borderId="0" xfId="0" applyFill="1" applyBorder="1" applyAlignment="1">
      <alignment horizontal="left"/>
    </xf>
  </cellXfs>
  <cellStyles count="7">
    <cellStyle name="Comma" xfId="1" builtinId="3"/>
    <cellStyle name="Comma [0]" xfId="2" builtinId="6"/>
    <cellStyle name="Normal" xfId="0" builtinId="0"/>
    <cellStyle name="Normal 2" xfId="6" xr:uid="{00000000-0005-0000-0000-000003000000}"/>
    <cellStyle name="Normal 2 3" xfId="4" xr:uid="{00000000-0005-0000-0000-000004000000}"/>
    <cellStyle name="Normal 4" xfId="3" xr:uid="{00000000-0005-0000-0000-000005000000}"/>
    <cellStyle name="標準_Sheet4" xfId="5" xr:uid="{00000000-0005-0000-0000-000006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externalLink" Target="externalLinks/externalLink11.xml"/><Relationship Id="rId21" Type="http://schemas.openxmlformats.org/officeDocument/2006/relationships/worksheet" Target="worksheets/sheet21.xml"/><Relationship Id="rId34" Type="http://schemas.openxmlformats.org/officeDocument/2006/relationships/externalLink" Target="externalLinks/externalLink6.xml"/><Relationship Id="rId42" Type="http://schemas.openxmlformats.org/officeDocument/2006/relationships/externalLink" Target="externalLinks/externalLink14.xml"/><Relationship Id="rId47" Type="http://schemas.openxmlformats.org/officeDocument/2006/relationships/externalLink" Target="externalLinks/externalLink19.xml"/><Relationship Id="rId50" Type="http://schemas.openxmlformats.org/officeDocument/2006/relationships/externalLink" Target="externalLinks/externalLink22.xml"/><Relationship Id="rId55" Type="http://schemas.openxmlformats.org/officeDocument/2006/relationships/externalLink" Target="externalLinks/externalLink27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externalLink" Target="externalLinks/externalLink5.xml"/><Relationship Id="rId38" Type="http://schemas.openxmlformats.org/officeDocument/2006/relationships/externalLink" Target="externalLinks/externalLink10.xml"/><Relationship Id="rId46" Type="http://schemas.openxmlformats.org/officeDocument/2006/relationships/externalLink" Target="externalLinks/externalLink18.xml"/><Relationship Id="rId59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1.xml"/><Relationship Id="rId41" Type="http://schemas.openxmlformats.org/officeDocument/2006/relationships/externalLink" Target="externalLinks/externalLink13.xml"/><Relationship Id="rId54" Type="http://schemas.openxmlformats.org/officeDocument/2006/relationships/externalLink" Target="externalLinks/externalLink2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externalLink" Target="externalLinks/externalLink4.xml"/><Relationship Id="rId37" Type="http://schemas.openxmlformats.org/officeDocument/2006/relationships/externalLink" Target="externalLinks/externalLink9.xml"/><Relationship Id="rId40" Type="http://schemas.openxmlformats.org/officeDocument/2006/relationships/externalLink" Target="externalLinks/externalLink12.xml"/><Relationship Id="rId45" Type="http://schemas.openxmlformats.org/officeDocument/2006/relationships/externalLink" Target="externalLinks/externalLink17.xml"/><Relationship Id="rId53" Type="http://schemas.openxmlformats.org/officeDocument/2006/relationships/externalLink" Target="externalLinks/externalLink25.xml"/><Relationship Id="rId58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externalLink" Target="externalLinks/externalLink8.xml"/><Relationship Id="rId49" Type="http://schemas.openxmlformats.org/officeDocument/2006/relationships/externalLink" Target="externalLinks/externalLink21.xml"/><Relationship Id="rId57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3.xml"/><Relationship Id="rId44" Type="http://schemas.openxmlformats.org/officeDocument/2006/relationships/externalLink" Target="externalLinks/externalLink16.xml"/><Relationship Id="rId52" Type="http://schemas.openxmlformats.org/officeDocument/2006/relationships/externalLink" Target="externalLinks/externalLink24.xml"/><Relationship Id="rId6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externalLink" Target="externalLinks/externalLink2.xml"/><Relationship Id="rId35" Type="http://schemas.openxmlformats.org/officeDocument/2006/relationships/externalLink" Target="externalLinks/externalLink7.xml"/><Relationship Id="rId43" Type="http://schemas.openxmlformats.org/officeDocument/2006/relationships/externalLink" Target="externalLinks/externalLink15.xml"/><Relationship Id="rId48" Type="http://schemas.openxmlformats.org/officeDocument/2006/relationships/externalLink" Target="externalLinks/externalLink20.xml"/><Relationship Id="rId56" Type="http://schemas.openxmlformats.org/officeDocument/2006/relationships/externalLink" Target="externalLinks/externalLink28.xml"/><Relationship Id="rId8" Type="http://schemas.openxmlformats.org/officeDocument/2006/relationships/worksheet" Target="worksheets/sheet8.xml"/><Relationship Id="rId51" Type="http://schemas.openxmlformats.org/officeDocument/2006/relationships/externalLink" Target="externalLinks/externalLink23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jpeg"/><Relationship Id="rId2" Type="http://schemas.openxmlformats.org/officeDocument/2006/relationships/image" Target="../media/image41.jpeg"/><Relationship Id="rId1" Type="http://schemas.openxmlformats.org/officeDocument/2006/relationships/image" Target="../media/image40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" Type="http://schemas.openxmlformats.org/officeDocument/2006/relationships/image" Target="../media/image43.jpeg"/><Relationship Id="rId6" Type="http://schemas.openxmlformats.org/officeDocument/2006/relationships/image" Target="../media/image48.jpeg"/><Relationship Id="rId5" Type="http://schemas.openxmlformats.org/officeDocument/2006/relationships/image" Target="../media/image47.jpeg"/><Relationship Id="rId4" Type="http://schemas.openxmlformats.org/officeDocument/2006/relationships/image" Target="../media/image46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jpeg"/><Relationship Id="rId1" Type="http://schemas.openxmlformats.org/officeDocument/2006/relationships/image" Target="../media/image49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1.jpe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jpeg"/><Relationship Id="rId1" Type="http://schemas.openxmlformats.org/officeDocument/2006/relationships/image" Target="../media/image1.jpe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2" Type="http://schemas.openxmlformats.org/officeDocument/2006/relationships/image" Target="../media/image3.jpe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5" Type="http://schemas.openxmlformats.org/officeDocument/2006/relationships/image" Target="../media/image6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jpeg"/><Relationship Id="rId1" Type="http://schemas.openxmlformats.org/officeDocument/2006/relationships/image" Target="../media/image54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jpeg"/><Relationship Id="rId1" Type="http://schemas.openxmlformats.org/officeDocument/2006/relationships/image" Target="../media/image56.jpe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9.jpeg"/><Relationship Id="rId1" Type="http://schemas.openxmlformats.org/officeDocument/2006/relationships/image" Target="../media/image58.jpe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jpeg"/><Relationship Id="rId2" Type="http://schemas.openxmlformats.org/officeDocument/2006/relationships/image" Target="../media/image61.jpeg"/><Relationship Id="rId1" Type="http://schemas.openxmlformats.org/officeDocument/2006/relationships/image" Target="../media/image60.jpeg"/><Relationship Id="rId4" Type="http://schemas.openxmlformats.org/officeDocument/2006/relationships/image" Target="../media/image63.jpe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jpeg"/><Relationship Id="rId2" Type="http://schemas.openxmlformats.org/officeDocument/2006/relationships/image" Target="../media/image64.jpeg"/><Relationship Id="rId1" Type="http://schemas.openxmlformats.org/officeDocument/2006/relationships/image" Target="../media/image1.jpeg"/><Relationship Id="rId4" Type="http://schemas.openxmlformats.org/officeDocument/2006/relationships/image" Target="../media/image66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7" Type="http://schemas.openxmlformats.org/officeDocument/2006/relationships/image" Target="../media/image18.jpeg"/><Relationship Id="rId2" Type="http://schemas.openxmlformats.org/officeDocument/2006/relationships/image" Target="../media/image13.jpeg"/><Relationship Id="rId1" Type="http://schemas.openxmlformats.org/officeDocument/2006/relationships/image" Target="../media/image12.jpeg"/><Relationship Id="rId6" Type="http://schemas.openxmlformats.org/officeDocument/2006/relationships/image" Target="../media/image17.jpeg"/><Relationship Id="rId5" Type="http://schemas.openxmlformats.org/officeDocument/2006/relationships/image" Target="../media/image16.jpeg"/><Relationship Id="rId4" Type="http://schemas.openxmlformats.org/officeDocument/2006/relationships/image" Target="../media/image1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jpeg"/><Relationship Id="rId3" Type="http://schemas.openxmlformats.org/officeDocument/2006/relationships/image" Target="../media/image21.jpeg"/><Relationship Id="rId7" Type="http://schemas.openxmlformats.org/officeDocument/2006/relationships/image" Target="../media/image25.jpeg"/><Relationship Id="rId2" Type="http://schemas.openxmlformats.org/officeDocument/2006/relationships/image" Target="../media/image20.jpeg"/><Relationship Id="rId1" Type="http://schemas.openxmlformats.org/officeDocument/2006/relationships/image" Target="../media/image19.jpeg"/><Relationship Id="rId6" Type="http://schemas.openxmlformats.org/officeDocument/2006/relationships/image" Target="../media/image24.jpeg"/><Relationship Id="rId5" Type="http://schemas.openxmlformats.org/officeDocument/2006/relationships/image" Target="../media/image23.jpeg"/><Relationship Id="rId10" Type="http://schemas.openxmlformats.org/officeDocument/2006/relationships/image" Target="../media/image28.jpeg"/><Relationship Id="rId4" Type="http://schemas.openxmlformats.org/officeDocument/2006/relationships/image" Target="../media/image22.jpeg"/><Relationship Id="rId9" Type="http://schemas.openxmlformats.org/officeDocument/2006/relationships/image" Target="../media/image27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jpeg"/><Relationship Id="rId3" Type="http://schemas.openxmlformats.org/officeDocument/2006/relationships/image" Target="../media/image31.jpeg"/><Relationship Id="rId7" Type="http://schemas.openxmlformats.org/officeDocument/2006/relationships/image" Target="../media/image35.jpeg"/><Relationship Id="rId2" Type="http://schemas.openxmlformats.org/officeDocument/2006/relationships/image" Target="../media/image30.jpeg"/><Relationship Id="rId1" Type="http://schemas.openxmlformats.org/officeDocument/2006/relationships/image" Target="../media/image29.jpeg"/><Relationship Id="rId6" Type="http://schemas.openxmlformats.org/officeDocument/2006/relationships/image" Target="../media/image34.jpeg"/><Relationship Id="rId11" Type="http://schemas.openxmlformats.org/officeDocument/2006/relationships/image" Target="../media/image39.jpeg"/><Relationship Id="rId5" Type="http://schemas.openxmlformats.org/officeDocument/2006/relationships/image" Target="../media/image33.jpeg"/><Relationship Id="rId10" Type="http://schemas.openxmlformats.org/officeDocument/2006/relationships/image" Target="../media/image38.jpeg"/><Relationship Id="rId4" Type="http://schemas.openxmlformats.org/officeDocument/2006/relationships/image" Target="../media/image32.jpeg"/><Relationship Id="rId9" Type="http://schemas.openxmlformats.org/officeDocument/2006/relationships/image" Target="../media/image3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62</xdr:row>
      <xdr:rowOff>3401</xdr:rowOff>
    </xdr:from>
    <xdr:to>
      <xdr:col>23</xdr:col>
      <xdr:colOff>939800</xdr:colOff>
      <xdr:row>65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>
          <a:spLocks noChangeArrowheads="1"/>
        </xdr:cNvSpPr>
      </xdr:nvSpPr>
      <xdr:spPr bwMode="auto">
        <a:xfrm>
          <a:off x="76200" y="12157301"/>
          <a:ext cx="16954500" cy="63885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PO : </a:t>
          </a: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9 C/T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>
          <a:spLocks noChangeArrowheads="1"/>
        </xdr:cNvSpPr>
      </xdr:nvSpPr>
      <xdr:spPr bwMode="auto">
        <a:xfrm>
          <a:off x="13116826" y="360807"/>
          <a:ext cx="225100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APRIL 001</a:t>
          </a: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 txBox="1">
          <a:spLocks noChangeArrowheads="1"/>
        </xdr:cNvSpPr>
      </xdr:nvSpPr>
      <xdr:spPr bwMode="auto">
        <a:xfrm>
          <a:off x="75383" y="454750"/>
          <a:ext cx="4499610" cy="23758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192507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8580" y="0"/>
          <a:ext cx="1587510" cy="3855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63</xdr:row>
      <xdr:rowOff>71717</xdr:rowOff>
    </xdr:from>
    <xdr:to>
      <xdr:col>11</xdr:col>
      <xdr:colOff>206188</xdr:colOff>
      <xdr:row>65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 txBox="1"/>
      </xdr:nvSpPr>
      <xdr:spPr>
        <a:xfrm>
          <a:off x="4007224" y="10990729"/>
          <a:ext cx="5764305" cy="46616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D" sz="1600"/>
            <a:t>YAMAHA TOKYO MADE IN INDONESIA T1Q041</a:t>
          </a:r>
          <a:r>
            <a:rPr lang="en-ID" sz="1600" baseline="0"/>
            <a:t> /1-9</a:t>
          </a:r>
          <a:endParaRPr lang="en-ID" sz="16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64</xdr:row>
      <xdr:rowOff>3401</xdr:rowOff>
    </xdr:from>
    <xdr:to>
      <xdr:col>23</xdr:col>
      <xdr:colOff>939800</xdr:colOff>
      <xdr:row>67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 txBox="1">
          <a:spLocks noChangeArrowheads="1"/>
        </xdr:cNvSpPr>
      </xdr:nvSpPr>
      <xdr:spPr bwMode="auto">
        <a:xfrm>
          <a:off x="69850" y="11789001"/>
          <a:ext cx="169608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PO : </a:t>
          </a: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 3 C/T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 txBox="1">
          <a:spLocks noChangeArrowheads="1"/>
        </xdr:cNvSpPr>
      </xdr:nvSpPr>
      <xdr:spPr bwMode="auto">
        <a:xfrm>
          <a:off x="14484616" y="193167"/>
          <a:ext cx="24808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Juni 002</a:t>
          </a: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SpPr txBox="1">
          <a:spLocks noChangeArrowheads="1"/>
        </xdr:cNvSpPr>
      </xdr:nvSpPr>
      <xdr:spPr bwMode="auto">
        <a:xfrm>
          <a:off x="76653" y="287110"/>
          <a:ext cx="4699000" cy="2363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192507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65</xdr:row>
      <xdr:rowOff>71717</xdr:rowOff>
    </xdr:from>
    <xdr:to>
      <xdr:col>11</xdr:col>
      <xdr:colOff>206188</xdr:colOff>
      <xdr:row>67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SpPr txBox="1"/>
      </xdr:nvSpPr>
      <xdr:spPr>
        <a:xfrm>
          <a:off x="4168962" y="12028767"/>
          <a:ext cx="690842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D" sz="1600"/>
            <a:t>YAMAHA TOKYO MADE IN INDONESIA </a:t>
          </a:r>
          <a:r>
            <a:rPr lang="en-ID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T1Q055</a:t>
          </a:r>
          <a:r>
            <a:rPr lang="en-ID" sz="1600"/>
            <a:t> </a:t>
          </a:r>
          <a:r>
            <a:rPr lang="en-ID" sz="1600" baseline="0"/>
            <a:t> /1-3</a:t>
          </a:r>
          <a:endParaRPr lang="en-ID" sz="16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102851</xdr:colOff>
      <xdr:row>0</xdr:row>
      <xdr:rowOff>82550</xdr:rowOff>
    </xdr:from>
    <xdr:to>
      <xdr:col>4</xdr:col>
      <xdr:colOff>386397</xdr:colOff>
      <xdr:row>10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51" y="82550"/>
          <a:ext cx="2721946" cy="1530350"/>
        </a:xfrm>
        <a:prstGeom prst="rect">
          <a:avLst/>
        </a:prstGeom>
      </xdr:spPr>
    </xdr:pic>
    <xdr:clientData/>
  </xdr:twoCellAnchor>
  <xdr:twoCellAnchor editAs="oneCell">
    <xdr:from>
      <xdr:col>4</xdr:col>
      <xdr:colOff>576154</xdr:colOff>
      <xdr:row>0</xdr:row>
      <xdr:rowOff>76200</xdr:rowOff>
    </xdr:from>
    <xdr:to>
      <xdr:col>9</xdr:col>
      <xdr:colOff>272690</xdr:colOff>
      <xdr:row>10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4554" y="76200"/>
          <a:ext cx="2744536" cy="154305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11</xdr:row>
      <xdr:rowOff>49818</xdr:rowOff>
    </xdr:from>
    <xdr:to>
      <xdr:col>4</xdr:col>
      <xdr:colOff>450849</xdr:colOff>
      <xdr:row>21</xdr:row>
      <xdr:rowOff>1047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796068"/>
          <a:ext cx="2736849" cy="153872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51</xdr:row>
      <xdr:rowOff>3401</xdr:rowOff>
    </xdr:from>
    <xdr:to>
      <xdr:col>23</xdr:col>
      <xdr:colOff>939800</xdr:colOff>
      <xdr:row>54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SpPr txBox="1">
          <a:spLocks noChangeArrowheads="1"/>
        </xdr:cNvSpPr>
      </xdr:nvSpPr>
      <xdr:spPr bwMode="auto">
        <a:xfrm>
          <a:off x="69850" y="18494601"/>
          <a:ext cx="169608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PO : </a:t>
          </a: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6 C/T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SpPr txBox="1">
          <a:spLocks noChangeArrowheads="1"/>
        </xdr:cNvSpPr>
      </xdr:nvSpPr>
      <xdr:spPr bwMode="auto">
        <a:xfrm>
          <a:off x="14484616" y="193167"/>
          <a:ext cx="24808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Juni 003</a:t>
          </a: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SpPr txBox="1">
          <a:spLocks noChangeArrowheads="1"/>
        </xdr:cNvSpPr>
      </xdr:nvSpPr>
      <xdr:spPr bwMode="auto">
        <a:xfrm>
          <a:off x="76653" y="287110"/>
          <a:ext cx="4699000" cy="2363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192507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52</xdr:row>
      <xdr:rowOff>71717</xdr:rowOff>
    </xdr:from>
    <xdr:to>
      <xdr:col>11</xdr:col>
      <xdr:colOff>206188</xdr:colOff>
      <xdr:row>54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 txBox="1"/>
      </xdr:nvSpPr>
      <xdr:spPr>
        <a:xfrm>
          <a:off x="4168962" y="18734367"/>
          <a:ext cx="690842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D" sz="1600"/>
            <a:t>YAMAHA TOKYO MADE IN INDONESIA </a:t>
          </a:r>
          <a:r>
            <a:rPr lang="en-ID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T1Q057</a:t>
          </a:r>
          <a:r>
            <a:rPr lang="en-ID" sz="1600"/>
            <a:t> </a:t>
          </a:r>
          <a:r>
            <a:rPr lang="en-ID" sz="1600" baseline="0"/>
            <a:t> /1-6</a:t>
          </a:r>
          <a:endParaRPr lang="en-ID" sz="16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132644</xdr:colOff>
      <xdr:row>0</xdr:row>
      <xdr:rowOff>31750</xdr:rowOff>
    </xdr:from>
    <xdr:to>
      <xdr:col>5</xdr:col>
      <xdr:colOff>335843</xdr:colOff>
      <xdr:row>11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644" y="31750"/>
          <a:ext cx="3251199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143227</xdr:colOff>
      <xdr:row>12</xdr:row>
      <xdr:rowOff>6350</xdr:rowOff>
    </xdr:from>
    <xdr:to>
      <xdr:col>5</xdr:col>
      <xdr:colOff>357716</xdr:colOff>
      <xdr:row>23</xdr:row>
      <xdr:rowOff>95250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227" y="1911350"/>
          <a:ext cx="3262489" cy="1835150"/>
        </a:xfrm>
        <a:prstGeom prst="rect">
          <a:avLst/>
        </a:prstGeom>
      </xdr:spPr>
    </xdr:pic>
    <xdr:clientData/>
  </xdr:twoCellAnchor>
  <xdr:twoCellAnchor editAs="oneCell">
    <xdr:from>
      <xdr:col>5</xdr:col>
      <xdr:colOff>444500</xdr:colOff>
      <xdr:row>0</xdr:row>
      <xdr:rowOff>34926</xdr:rowOff>
    </xdr:from>
    <xdr:to>
      <xdr:col>11</xdr:col>
      <xdr:colOff>32455</xdr:colOff>
      <xdr:row>11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2500" y="34926"/>
          <a:ext cx="3245555" cy="1825624"/>
        </a:xfrm>
        <a:prstGeom prst="rect">
          <a:avLst/>
        </a:prstGeom>
      </xdr:spPr>
    </xdr:pic>
    <xdr:clientData/>
  </xdr:twoCellAnchor>
  <xdr:twoCellAnchor editAs="oneCell">
    <xdr:from>
      <xdr:col>5</xdr:col>
      <xdr:colOff>438149</xdr:colOff>
      <xdr:row>12</xdr:row>
      <xdr:rowOff>340</xdr:rowOff>
    </xdr:from>
    <xdr:to>
      <xdr:col>10</xdr:col>
      <xdr:colOff>608442</xdr:colOff>
      <xdr:row>23</xdr:row>
      <xdr:rowOff>63499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6149" y="1905340"/>
          <a:ext cx="3218293" cy="1809409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165100</xdr:colOff>
      <xdr:row>23</xdr:row>
      <xdr:rowOff>157622</xdr:rowOff>
    </xdr:from>
    <xdr:to>
      <xdr:col>5</xdr:col>
      <xdr:colOff>355600</xdr:colOff>
      <xdr:row>35</xdr:row>
      <xdr:rowOff>73391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00" y="3808872"/>
          <a:ext cx="3238500" cy="1820769"/>
        </a:xfrm>
        <a:prstGeom prst="rect">
          <a:avLst/>
        </a:prstGeom>
      </xdr:spPr>
    </xdr:pic>
    <xdr:clientData/>
  </xdr:twoCellAnchor>
  <xdr:twoCellAnchor editAs="oneCell">
    <xdr:from>
      <xdr:col>5</xdr:col>
      <xdr:colOff>448774</xdr:colOff>
      <xdr:row>24</xdr:row>
      <xdr:rowOff>25401</xdr:rowOff>
    </xdr:from>
    <xdr:to>
      <xdr:col>10</xdr:col>
      <xdr:colOff>584200</xdr:colOff>
      <xdr:row>35</xdr:row>
      <xdr:rowOff>68957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6774" y="3835401"/>
          <a:ext cx="3183426" cy="178980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39</xdr:row>
      <xdr:rowOff>3401</xdr:rowOff>
    </xdr:from>
    <xdr:to>
      <xdr:col>23</xdr:col>
      <xdr:colOff>939800</xdr:colOff>
      <xdr:row>42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SpPr txBox="1">
          <a:spLocks noChangeArrowheads="1"/>
        </xdr:cNvSpPr>
      </xdr:nvSpPr>
      <xdr:spPr bwMode="auto">
        <a:xfrm>
          <a:off x="69850" y="11179401"/>
          <a:ext cx="1690370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1 C/R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SpPr txBox="1">
          <a:spLocks noChangeArrowheads="1"/>
        </xdr:cNvSpPr>
      </xdr:nvSpPr>
      <xdr:spPr bwMode="auto">
        <a:xfrm>
          <a:off x="14414766" y="1931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JUNI 004</a:t>
          </a: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SpPr txBox="1">
          <a:spLocks noChangeArrowheads="1"/>
        </xdr:cNvSpPr>
      </xdr:nvSpPr>
      <xdr:spPr bwMode="auto">
        <a:xfrm>
          <a:off x="76653" y="287110"/>
          <a:ext cx="4692650" cy="2363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40</xdr:row>
      <xdr:rowOff>71717</xdr:rowOff>
    </xdr:from>
    <xdr:to>
      <xdr:col>11</xdr:col>
      <xdr:colOff>206188</xdr:colOff>
      <xdr:row>42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SpPr txBox="1"/>
      </xdr:nvSpPr>
      <xdr:spPr>
        <a:xfrm>
          <a:off x="4168962" y="11419167"/>
          <a:ext cx="683857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TOKYO MADE IN INDONESIA </a:t>
          </a:r>
          <a:r>
            <a:rPr lang="en-ID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T1Q058</a:t>
          </a:r>
          <a:r>
            <a:rPr lang="en-ID" sz="1600" baseline="0"/>
            <a:t> /1</a:t>
          </a:r>
          <a:endParaRPr lang="en-ID" sz="16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114715</xdr:colOff>
      <xdr:row>32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0"/>
          <a:ext cx="9163465" cy="5207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15</xdr:col>
      <xdr:colOff>127000</xdr:colOff>
      <xdr:row>71</xdr:row>
      <xdr:rowOff>81359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6191250"/>
          <a:ext cx="9175750" cy="516135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39</xdr:row>
      <xdr:rowOff>3401</xdr:rowOff>
    </xdr:from>
    <xdr:to>
      <xdr:col>23</xdr:col>
      <xdr:colOff>939800</xdr:colOff>
      <xdr:row>42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SpPr txBox="1">
          <a:spLocks noChangeArrowheads="1"/>
        </xdr:cNvSpPr>
      </xdr:nvSpPr>
      <xdr:spPr bwMode="auto">
        <a:xfrm>
          <a:off x="69850" y="7661501"/>
          <a:ext cx="1690370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1 C/T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SpPr txBox="1">
          <a:spLocks noChangeArrowheads="1"/>
        </xdr:cNvSpPr>
      </xdr:nvSpPr>
      <xdr:spPr bwMode="auto">
        <a:xfrm>
          <a:off x="14414766" y="3328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JULI 001</a:t>
          </a: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SpPr txBox="1">
          <a:spLocks noChangeArrowheads="1"/>
        </xdr:cNvSpPr>
      </xdr:nvSpPr>
      <xdr:spPr bwMode="auto">
        <a:xfrm>
          <a:off x="76653" y="426810"/>
          <a:ext cx="4692650" cy="3506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40</xdr:row>
      <xdr:rowOff>71717</xdr:rowOff>
    </xdr:from>
    <xdr:to>
      <xdr:col>11</xdr:col>
      <xdr:colOff>206188</xdr:colOff>
      <xdr:row>42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SpPr txBox="1"/>
      </xdr:nvSpPr>
      <xdr:spPr>
        <a:xfrm>
          <a:off x="4168962" y="7901267"/>
          <a:ext cx="683857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HANGZHOU MADE IN INDONESIA 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38</xdr:row>
      <xdr:rowOff>3401</xdr:rowOff>
    </xdr:from>
    <xdr:to>
      <xdr:col>23</xdr:col>
      <xdr:colOff>939800</xdr:colOff>
      <xdr:row>41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SpPr txBox="1">
          <a:spLocks noChangeArrowheads="1"/>
        </xdr:cNvSpPr>
      </xdr:nvSpPr>
      <xdr:spPr bwMode="auto">
        <a:xfrm>
          <a:off x="69850" y="7661501"/>
          <a:ext cx="1690370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1 CT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SpPr txBox="1">
          <a:spLocks noChangeArrowheads="1"/>
        </xdr:cNvSpPr>
      </xdr:nvSpPr>
      <xdr:spPr bwMode="auto">
        <a:xfrm>
          <a:off x="14414766" y="3328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JULI 002</a:t>
          </a: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SpPr txBox="1">
          <a:spLocks noChangeArrowheads="1"/>
        </xdr:cNvSpPr>
      </xdr:nvSpPr>
      <xdr:spPr bwMode="auto">
        <a:xfrm>
          <a:off x="76653" y="426810"/>
          <a:ext cx="4692650" cy="3506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39</xdr:row>
      <xdr:rowOff>71717</xdr:rowOff>
    </xdr:from>
    <xdr:to>
      <xdr:col>11</xdr:col>
      <xdr:colOff>206188</xdr:colOff>
      <xdr:row>41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SpPr txBox="1"/>
      </xdr:nvSpPr>
      <xdr:spPr>
        <a:xfrm>
          <a:off x="4168962" y="7901267"/>
          <a:ext cx="683857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TOKYO MADE IN INDONESIA </a:t>
          </a:r>
        </a:p>
      </xdr:txBody>
    </xdr:sp>
    <xdr:clientData/>
  </xdr:twoCellAnchor>
  <xdr:twoCellAnchor editAs="oneCell">
    <xdr:from>
      <xdr:col>30</xdr:col>
      <xdr:colOff>0</xdr:colOff>
      <xdr:row>5</xdr:row>
      <xdr:rowOff>0</xdr:rowOff>
    </xdr:from>
    <xdr:to>
      <xdr:col>42</xdr:col>
      <xdr:colOff>393210</xdr:colOff>
      <xdr:row>26</xdr:row>
      <xdr:rowOff>22892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28857" y="916214"/>
          <a:ext cx="8122067" cy="415946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43</xdr:row>
      <xdr:rowOff>3401</xdr:rowOff>
    </xdr:from>
    <xdr:to>
      <xdr:col>23</xdr:col>
      <xdr:colOff>939800</xdr:colOff>
      <xdr:row>46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1B4226EB-DDD2-4444-B69A-BFC2C0C76293}"/>
            </a:ext>
          </a:extLst>
        </xdr:cNvPr>
        <xdr:cNvSpPr txBox="1">
          <a:spLocks noChangeArrowheads="1"/>
        </xdr:cNvSpPr>
      </xdr:nvSpPr>
      <xdr:spPr bwMode="auto">
        <a:xfrm>
          <a:off x="69850" y="9452201"/>
          <a:ext cx="167195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1 CT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ADE850E2-6269-4333-BF65-1E766CC61856}"/>
            </a:ext>
          </a:extLst>
        </xdr:cNvPr>
        <xdr:cNvSpPr txBox="1">
          <a:spLocks noChangeArrowheads="1"/>
        </xdr:cNvSpPr>
      </xdr:nvSpPr>
      <xdr:spPr bwMode="auto">
        <a:xfrm>
          <a:off x="14230616" y="3328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JULI 003</a:t>
          </a: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2846390E-D70E-4439-BBEB-4223FBA0F27D}"/>
            </a:ext>
          </a:extLst>
        </xdr:cNvPr>
        <xdr:cNvSpPr txBox="1">
          <a:spLocks noChangeArrowheads="1"/>
        </xdr:cNvSpPr>
      </xdr:nvSpPr>
      <xdr:spPr bwMode="auto">
        <a:xfrm>
          <a:off x="76653" y="426810"/>
          <a:ext cx="4692650" cy="3506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E1846085-67C3-49B4-8422-8B4007450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44</xdr:row>
      <xdr:rowOff>71717</xdr:rowOff>
    </xdr:from>
    <xdr:to>
      <xdr:col>11</xdr:col>
      <xdr:colOff>206188</xdr:colOff>
      <xdr:row>46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C046644-1699-43ED-89C7-1FD72E843AE7}"/>
            </a:ext>
          </a:extLst>
        </xdr:cNvPr>
        <xdr:cNvSpPr txBox="1"/>
      </xdr:nvSpPr>
      <xdr:spPr>
        <a:xfrm>
          <a:off x="4168962" y="9691967"/>
          <a:ext cx="683857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TOKYO MADE IN INDONESIA T1Q067/1</a:t>
          </a:r>
        </a:p>
      </xdr:txBody>
    </xdr:sp>
    <xdr:clientData/>
  </xdr:twoCellAnchor>
  <xdr:twoCellAnchor editAs="oneCell">
    <xdr:from>
      <xdr:col>2</xdr:col>
      <xdr:colOff>335644</xdr:colOff>
      <xdr:row>20</xdr:row>
      <xdr:rowOff>63499</xdr:rowOff>
    </xdr:from>
    <xdr:to>
      <xdr:col>5</xdr:col>
      <xdr:colOff>326572</xdr:colOff>
      <xdr:row>33</xdr:row>
      <xdr:rowOff>91927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82A3AE-62CB-4E71-806D-42BE7FFD2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394" y="4349749"/>
          <a:ext cx="5921828" cy="333042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41</xdr:row>
      <xdr:rowOff>3401</xdr:rowOff>
    </xdr:from>
    <xdr:to>
      <xdr:col>23</xdr:col>
      <xdr:colOff>939800</xdr:colOff>
      <xdr:row>44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C69A9583-5C72-43FD-BA1D-35EC3CD68517}"/>
            </a:ext>
          </a:extLst>
        </xdr:cNvPr>
        <xdr:cNvSpPr txBox="1">
          <a:spLocks noChangeArrowheads="1"/>
        </xdr:cNvSpPr>
      </xdr:nvSpPr>
      <xdr:spPr bwMode="auto">
        <a:xfrm>
          <a:off x="69850" y="7407501"/>
          <a:ext cx="167195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1 CT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E806B89C-2AA9-404E-B606-38EF0C00B9C7}"/>
            </a:ext>
          </a:extLst>
        </xdr:cNvPr>
        <xdr:cNvSpPr txBox="1">
          <a:spLocks noChangeArrowheads="1"/>
        </xdr:cNvSpPr>
      </xdr:nvSpPr>
      <xdr:spPr bwMode="auto">
        <a:xfrm>
          <a:off x="14230616" y="3328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AGST 001</a:t>
          </a: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C83B15B4-19D7-475C-9850-BEC3E3CE48FA}"/>
            </a:ext>
          </a:extLst>
        </xdr:cNvPr>
        <xdr:cNvSpPr txBox="1">
          <a:spLocks noChangeArrowheads="1"/>
        </xdr:cNvSpPr>
      </xdr:nvSpPr>
      <xdr:spPr bwMode="auto">
        <a:xfrm>
          <a:off x="76653" y="426810"/>
          <a:ext cx="4692650" cy="3506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14878758-CB1A-45C4-B263-709432F20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41</xdr:row>
      <xdr:rowOff>63500</xdr:rowOff>
    </xdr:from>
    <xdr:to>
      <xdr:col>11</xdr:col>
      <xdr:colOff>206188</xdr:colOff>
      <xdr:row>44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ACDC5485-E7A1-45DC-B049-64A964904892}"/>
            </a:ext>
          </a:extLst>
        </xdr:cNvPr>
        <xdr:cNvSpPr txBox="1"/>
      </xdr:nvSpPr>
      <xdr:spPr>
        <a:xfrm>
          <a:off x="4168962" y="9535583"/>
          <a:ext cx="6842809" cy="462429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TOKYO MADE IN INDONESIA T1Q072/1</a:t>
          </a:r>
        </a:p>
      </xdr:txBody>
    </xdr:sp>
    <xdr:clientData/>
  </xdr:twoCellAnchor>
  <xdr:twoCellAnchor editAs="oneCell">
    <xdr:from>
      <xdr:col>2</xdr:col>
      <xdr:colOff>306917</xdr:colOff>
      <xdr:row>19</xdr:row>
      <xdr:rowOff>158752</xdr:rowOff>
    </xdr:from>
    <xdr:to>
      <xdr:col>8</xdr:col>
      <xdr:colOff>120650</xdr:colOff>
      <xdr:row>31</xdr:row>
      <xdr:rowOff>221606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469774D-ABF1-43C0-8DDC-A3CC75634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667" y="3841752"/>
          <a:ext cx="7772400" cy="350243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190501</xdr:colOff>
      <xdr:row>0</xdr:row>
      <xdr:rowOff>148167</xdr:rowOff>
    </xdr:from>
    <xdr:to>
      <xdr:col>8</xdr:col>
      <xdr:colOff>349250</xdr:colOff>
      <xdr:row>16</xdr:row>
      <xdr:rowOff>113213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4334" y="148167"/>
          <a:ext cx="4455583" cy="2505046"/>
        </a:xfrm>
        <a:prstGeom prst="rect">
          <a:avLst/>
        </a:prstGeom>
      </xdr:spPr>
    </xdr:pic>
    <xdr:clientData/>
  </xdr:twoCellAnchor>
  <xdr:twoCellAnchor editAs="oneCell">
    <xdr:from>
      <xdr:col>8</xdr:col>
      <xdr:colOff>593776</xdr:colOff>
      <xdr:row>2</xdr:row>
      <xdr:rowOff>68792</xdr:rowOff>
    </xdr:from>
    <xdr:to>
      <xdr:col>18</xdr:col>
      <xdr:colOff>392691</xdr:colOff>
      <xdr:row>11</xdr:row>
      <xdr:rowOff>47625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19776" y="386292"/>
          <a:ext cx="5831415" cy="1407583"/>
        </a:xfrm>
        <a:prstGeom prst="rect">
          <a:avLst/>
        </a:prstGeom>
      </xdr:spPr>
    </xdr:pic>
    <xdr:clientData/>
  </xdr:twoCellAnchor>
  <xdr:twoCellAnchor editAs="oneCell">
    <xdr:from>
      <xdr:col>1</xdr:col>
      <xdr:colOff>179917</xdr:colOff>
      <xdr:row>17</xdr:row>
      <xdr:rowOff>84669</xdr:rowOff>
    </xdr:from>
    <xdr:to>
      <xdr:col>9</xdr:col>
      <xdr:colOff>144657</xdr:colOff>
      <xdr:row>34</xdr:row>
      <xdr:rowOff>127001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3750" y="2783419"/>
          <a:ext cx="4875407" cy="2741082"/>
        </a:xfrm>
        <a:prstGeom prst="rect">
          <a:avLst/>
        </a:prstGeom>
      </xdr:spPr>
    </xdr:pic>
    <xdr:clientData/>
  </xdr:twoCellAnchor>
  <xdr:twoCellAnchor editAs="oneCell">
    <xdr:from>
      <xdr:col>9</xdr:col>
      <xdr:colOff>470959</xdr:colOff>
      <xdr:row>12</xdr:row>
      <xdr:rowOff>153459</xdr:rowOff>
    </xdr:from>
    <xdr:to>
      <xdr:col>18</xdr:col>
      <xdr:colOff>185208</xdr:colOff>
      <xdr:row>31</xdr:row>
      <xdr:rowOff>76621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00209" y="2058459"/>
          <a:ext cx="5143499" cy="2939412"/>
        </a:xfrm>
        <a:prstGeom prst="rect">
          <a:avLst/>
        </a:prstGeom>
      </xdr:spPr>
    </xdr:pic>
    <xdr:clientData/>
  </xdr:twoCellAnchor>
  <xdr:twoCellAnchor editAs="oneCell">
    <xdr:from>
      <xdr:col>19</xdr:col>
      <xdr:colOff>10583</xdr:colOff>
      <xdr:row>0</xdr:row>
      <xdr:rowOff>74084</xdr:rowOff>
    </xdr:from>
    <xdr:to>
      <xdr:col>27</xdr:col>
      <xdr:colOff>389453</xdr:colOff>
      <xdr:row>19</xdr:row>
      <xdr:rowOff>31751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673416" y="74084"/>
          <a:ext cx="5289537" cy="2973917"/>
        </a:xfrm>
        <a:prstGeom prst="rect">
          <a:avLst/>
        </a:prstGeom>
      </xdr:spPr>
    </xdr:pic>
    <xdr:clientData/>
  </xdr:twoCellAnchor>
  <xdr:twoCellAnchor editAs="oneCell">
    <xdr:from>
      <xdr:col>1</xdr:col>
      <xdr:colOff>169332</xdr:colOff>
      <xdr:row>35</xdr:row>
      <xdr:rowOff>31750</xdr:rowOff>
    </xdr:from>
    <xdr:to>
      <xdr:col>8</xdr:col>
      <xdr:colOff>539749</xdr:colOff>
      <xdr:row>51</xdr:row>
      <xdr:rowOff>115801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3165" y="5588000"/>
          <a:ext cx="4667251" cy="2624051"/>
        </a:xfrm>
        <a:prstGeom prst="rect">
          <a:avLst/>
        </a:prstGeom>
      </xdr:spPr>
    </xdr:pic>
    <xdr:clientData/>
  </xdr:twoCellAnchor>
  <xdr:twoCellAnchor editAs="oneCell">
    <xdr:from>
      <xdr:col>10</xdr:col>
      <xdr:colOff>127000</xdr:colOff>
      <xdr:row>37</xdr:row>
      <xdr:rowOff>63500</xdr:rowOff>
    </xdr:from>
    <xdr:to>
      <xdr:col>19</xdr:col>
      <xdr:colOff>329548</xdr:colOff>
      <xdr:row>51</xdr:row>
      <xdr:rowOff>42334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59500" y="5937250"/>
          <a:ext cx="5631798" cy="2201334"/>
        </a:xfrm>
        <a:prstGeom prst="rect">
          <a:avLst/>
        </a:prstGeom>
      </xdr:spPr>
    </xdr:pic>
    <xdr:clientData/>
  </xdr:twoCellAnchor>
  <xdr:twoCellAnchor editAs="oneCell">
    <xdr:from>
      <xdr:col>19</xdr:col>
      <xdr:colOff>232834</xdr:colOff>
      <xdr:row>19</xdr:row>
      <xdr:rowOff>142874</xdr:rowOff>
    </xdr:from>
    <xdr:to>
      <xdr:col>26</xdr:col>
      <xdr:colOff>188150</xdr:colOff>
      <xdr:row>34</xdr:row>
      <xdr:rowOff>153458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694584" y="3159124"/>
          <a:ext cx="4178066" cy="2391834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285750</xdr:colOff>
      <xdr:row>36</xdr:row>
      <xdr:rowOff>6604</xdr:rowOff>
    </xdr:from>
    <xdr:to>
      <xdr:col>25</xdr:col>
      <xdr:colOff>222249</xdr:colOff>
      <xdr:row>57</xdr:row>
      <xdr:rowOff>79375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0750" y="5721604"/>
          <a:ext cx="2952749" cy="340652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48</xdr:row>
      <xdr:rowOff>3401</xdr:rowOff>
    </xdr:from>
    <xdr:to>
      <xdr:col>23</xdr:col>
      <xdr:colOff>939800</xdr:colOff>
      <xdr:row>51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C16AC98A-16D1-44F9-A4DA-4CEDED3DEC23}"/>
            </a:ext>
          </a:extLst>
        </xdr:cNvPr>
        <xdr:cNvSpPr txBox="1">
          <a:spLocks noChangeArrowheads="1"/>
        </xdr:cNvSpPr>
      </xdr:nvSpPr>
      <xdr:spPr bwMode="auto">
        <a:xfrm>
          <a:off x="69850" y="8944201"/>
          <a:ext cx="167195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2 CT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6E4786CB-CCE4-4D6E-B3F5-69C9DE77C8F4}"/>
            </a:ext>
          </a:extLst>
        </xdr:cNvPr>
        <xdr:cNvSpPr txBox="1">
          <a:spLocks noChangeArrowheads="1"/>
        </xdr:cNvSpPr>
      </xdr:nvSpPr>
      <xdr:spPr bwMode="auto">
        <a:xfrm>
          <a:off x="14230616" y="3328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AGST 002</a:t>
          </a: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D214E65F-9FC3-4A7E-9DE4-209E8D0CA27C}"/>
            </a:ext>
          </a:extLst>
        </xdr:cNvPr>
        <xdr:cNvSpPr txBox="1">
          <a:spLocks noChangeArrowheads="1"/>
        </xdr:cNvSpPr>
      </xdr:nvSpPr>
      <xdr:spPr bwMode="auto">
        <a:xfrm>
          <a:off x="76653" y="426810"/>
          <a:ext cx="4692650" cy="3506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2A53E033-B96D-464D-BF68-B19683080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48</xdr:row>
      <xdr:rowOff>63500</xdr:rowOff>
    </xdr:from>
    <xdr:to>
      <xdr:col>11</xdr:col>
      <xdr:colOff>206188</xdr:colOff>
      <xdr:row>51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25ED87C0-E6B8-4223-B617-6BCE7988AD53}"/>
            </a:ext>
          </a:extLst>
        </xdr:cNvPr>
        <xdr:cNvSpPr txBox="1"/>
      </xdr:nvSpPr>
      <xdr:spPr>
        <a:xfrm>
          <a:off x="4168962" y="9004300"/>
          <a:ext cx="6838576" cy="468779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TOKYO MADE IN INDONESIA T1Q073 /2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109793</xdr:colOff>
      <xdr:row>0</xdr:row>
      <xdr:rowOff>133350</xdr:rowOff>
    </xdr:from>
    <xdr:to>
      <xdr:col>7</xdr:col>
      <xdr:colOff>111870</xdr:colOff>
      <xdr:row>15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0E8657-3669-485C-AD31-99570232B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93" y="133350"/>
          <a:ext cx="4269277" cy="2400300"/>
        </a:xfrm>
        <a:prstGeom prst="rect">
          <a:avLst/>
        </a:prstGeom>
      </xdr:spPr>
    </xdr:pic>
    <xdr:clientData/>
  </xdr:twoCellAnchor>
  <xdr:twoCellAnchor editAs="oneCell">
    <xdr:from>
      <xdr:col>7</xdr:col>
      <xdr:colOff>259822</xdr:colOff>
      <xdr:row>0</xdr:row>
      <xdr:rowOff>120650</xdr:rowOff>
    </xdr:from>
    <xdr:to>
      <xdr:col>13</xdr:col>
      <xdr:colOff>402443</xdr:colOff>
      <xdr:row>16</xdr:row>
      <xdr:rowOff>6260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6C12F8-F3D2-4C10-A0C2-B2EF638DB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022" y="120650"/>
          <a:ext cx="3800221" cy="242561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42</xdr:row>
      <xdr:rowOff>3401</xdr:rowOff>
    </xdr:from>
    <xdr:to>
      <xdr:col>23</xdr:col>
      <xdr:colOff>939800</xdr:colOff>
      <xdr:row>45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CB995235-3D7B-4F05-A298-D66D568EB64B}"/>
            </a:ext>
          </a:extLst>
        </xdr:cNvPr>
        <xdr:cNvSpPr txBox="1">
          <a:spLocks noChangeArrowheads="1"/>
        </xdr:cNvSpPr>
      </xdr:nvSpPr>
      <xdr:spPr bwMode="auto">
        <a:xfrm>
          <a:off x="69850" y="9947501"/>
          <a:ext cx="168084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3 CT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34172FBD-5AAD-4CE5-8E62-3FFB79241D4A}"/>
            </a:ext>
          </a:extLst>
        </xdr:cNvPr>
        <xdr:cNvSpPr txBox="1">
          <a:spLocks noChangeArrowheads="1"/>
        </xdr:cNvSpPr>
      </xdr:nvSpPr>
      <xdr:spPr bwMode="auto">
        <a:xfrm>
          <a:off x="14319516" y="3328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AGST 003</a:t>
          </a: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BC3F0C20-C166-42C0-B937-1EBE708335AD}"/>
            </a:ext>
          </a:extLst>
        </xdr:cNvPr>
        <xdr:cNvSpPr txBox="1">
          <a:spLocks noChangeArrowheads="1"/>
        </xdr:cNvSpPr>
      </xdr:nvSpPr>
      <xdr:spPr bwMode="auto">
        <a:xfrm>
          <a:off x="76653" y="426810"/>
          <a:ext cx="4692650" cy="3506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6198BAAA-3FC7-4975-BEFC-F24792F00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42</xdr:row>
      <xdr:rowOff>63500</xdr:rowOff>
    </xdr:from>
    <xdr:to>
      <xdr:col>11</xdr:col>
      <xdr:colOff>206188</xdr:colOff>
      <xdr:row>45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E8E2F305-D514-4E1D-BE36-FD607C8ED5B4}"/>
            </a:ext>
          </a:extLst>
        </xdr:cNvPr>
        <xdr:cNvSpPr txBox="1"/>
      </xdr:nvSpPr>
      <xdr:spPr>
        <a:xfrm>
          <a:off x="4168962" y="10007600"/>
          <a:ext cx="6927476" cy="468779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TOKYO MADE IN INDONESIA T1Q078/3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192902</xdr:colOff>
      <xdr:row>1</xdr:row>
      <xdr:rowOff>38100</xdr:rowOff>
    </xdr:from>
    <xdr:to>
      <xdr:col>3</xdr:col>
      <xdr:colOff>252705</xdr:colOff>
      <xdr:row>22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C1D803-9F3F-4333-8C4D-DDB0B67F0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902" y="196850"/>
          <a:ext cx="1888603" cy="3359150"/>
        </a:xfrm>
        <a:prstGeom prst="rect">
          <a:avLst/>
        </a:prstGeom>
      </xdr:spPr>
    </xdr:pic>
    <xdr:clientData/>
  </xdr:twoCellAnchor>
  <xdr:twoCellAnchor editAs="oneCell">
    <xdr:from>
      <xdr:col>3</xdr:col>
      <xdr:colOff>590549</xdr:colOff>
      <xdr:row>1</xdr:row>
      <xdr:rowOff>77756</xdr:rowOff>
    </xdr:from>
    <xdr:to>
      <xdr:col>11</xdr:col>
      <xdr:colOff>352972</xdr:colOff>
      <xdr:row>17</xdr:row>
      <xdr:rowOff>146050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DA6C796-5A1A-467C-86F6-8A3A58D36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9349" y="236506"/>
          <a:ext cx="4639223" cy="260829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42</xdr:row>
      <xdr:rowOff>3401</xdr:rowOff>
    </xdr:from>
    <xdr:to>
      <xdr:col>23</xdr:col>
      <xdr:colOff>939800</xdr:colOff>
      <xdr:row>45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ED2DD33F-A6EF-460F-A254-EBE7173E9011}"/>
            </a:ext>
          </a:extLst>
        </xdr:cNvPr>
        <xdr:cNvSpPr txBox="1">
          <a:spLocks noChangeArrowheads="1"/>
        </xdr:cNvSpPr>
      </xdr:nvSpPr>
      <xdr:spPr bwMode="auto">
        <a:xfrm>
          <a:off x="69850" y="8423501"/>
          <a:ext cx="168084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3 CT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58B375C1-48C1-4F9E-BEF3-AA78AE6BC600}"/>
            </a:ext>
          </a:extLst>
        </xdr:cNvPr>
        <xdr:cNvSpPr txBox="1">
          <a:spLocks noChangeArrowheads="1"/>
        </xdr:cNvSpPr>
      </xdr:nvSpPr>
      <xdr:spPr bwMode="auto">
        <a:xfrm>
          <a:off x="14319516" y="3328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SEPT 001</a:t>
          </a: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AFED4D54-859D-4BBE-BA20-58ED6640647F}"/>
            </a:ext>
          </a:extLst>
        </xdr:cNvPr>
        <xdr:cNvSpPr txBox="1">
          <a:spLocks noChangeArrowheads="1"/>
        </xdr:cNvSpPr>
      </xdr:nvSpPr>
      <xdr:spPr bwMode="auto">
        <a:xfrm>
          <a:off x="76653" y="426810"/>
          <a:ext cx="4692650" cy="3506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9C175473-5652-4D96-9F9A-E5217929E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42</xdr:row>
      <xdr:rowOff>63500</xdr:rowOff>
    </xdr:from>
    <xdr:to>
      <xdr:col>11</xdr:col>
      <xdr:colOff>206188</xdr:colOff>
      <xdr:row>45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81075D69-F525-4FFB-9C0E-F558F8A4C29A}"/>
            </a:ext>
          </a:extLst>
        </xdr:cNvPr>
        <xdr:cNvSpPr txBox="1"/>
      </xdr:nvSpPr>
      <xdr:spPr>
        <a:xfrm>
          <a:off x="4168962" y="8483600"/>
          <a:ext cx="6927476" cy="468779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TOKYO MADE IN INDONESIA T1Q082 /3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158542</xdr:colOff>
      <xdr:row>0</xdr:row>
      <xdr:rowOff>82549</xdr:rowOff>
    </xdr:from>
    <xdr:to>
      <xdr:col>3</xdr:col>
      <xdr:colOff>406400</xdr:colOff>
      <xdr:row>23</xdr:row>
      <xdr:rowOff>124934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EA0BB25-7981-406D-A429-E6AB920FC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542" y="82549"/>
          <a:ext cx="2076658" cy="3693635"/>
        </a:xfrm>
        <a:prstGeom prst="rect">
          <a:avLst/>
        </a:prstGeom>
      </xdr:spPr>
    </xdr:pic>
    <xdr:clientData/>
  </xdr:twoCellAnchor>
  <xdr:twoCellAnchor editAs="oneCell">
    <xdr:from>
      <xdr:col>4</xdr:col>
      <xdr:colOff>15224</xdr:colOff>
      <xdr:row>0</xdr:row>
      <xdr:rowOff>69850</xdr:rowOff>
    </xdr:from>
    <xdr:to>
      <xdr:col>7</xdr:col>
      <xdr:colOff>215899</xdr:colOff>
      <xdr:row>23</xdr:row>
      <xdr:rowOff>28312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98E7B8-A5C3-4FEC-BB1D-AA5373936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3624" y="69850"/>
          <a:ext cx="2029475" cy="3609712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55</xdr:row>
      <xdr:rowOff>3401</xdr:rowOff>
    </xdr:from>
    <xdr:to>
      <xdr:col>23</xdr:col>
      <xdr:colOff>939800</xdr:colOff>
      <xdr:row>58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559FD68A-0CC2-4A23-982D-FC1C82BCFA9C}"/>
            </a:ext>
          </a:extLst>
        </xdr:cNvPr>
        <xdr:cNvSpPr txBox="1">
          <a:spLocks noChangeArrowheads="1"/>
        </xdr:cNvSpPr>
      </xdr:nvSpPr>
      <xdr:spPr bwMode="auto">
        <a:xfrm>
          <a:off x="69850" y="8931501"/>
          <a:ext cx="167703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24 CT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C8921A35-677E-48FC-A560-7D7C1D60A7F4}"/>
            </a:ext>
          </a:extLst>
        </xdr:cNvPr>
        <xdr:cNvSpPr txBox="1">
          <a:spLocks noChangeArrowheads="1"/>
        </xdr:cNvSpPr>
      </xdr:nvSpPr>
      <xdr:spPr bwMode="auto">
        <a:xfrm>
          <a:off x="14281416" y="3328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SEPT 002</a:t>
          </a: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FADA8EB8-83B7-4531-9D8F-703080C2A79B}"/>
            </a:ext>
          </a:extLst>
        </xdr:cNvPr>
        <xdr:cNvSpPr txBox="1">
          <a:spLocks noChangeArrowheads="1"/>
        </xdr:cNvSpPr>
      </xdr:nvSpPr>
      <xdr:spPr bwMode="auto">
        <a:xfrm>
          <a:off x="76653" y="426810"/>
          <a:ext cx="4692650" cy="3506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985530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A915CAD1-F198-4407-906A-40811C9AE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55</xdr:row>
      <xdr:rowOff>63500</xdr:rowOff>
    </xdr:from>
    <xdr:to>
      <xdr:col>11</xdr:col>
      <xdr:colOff>206188</xdr:colOff>
      <xdr:row>58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AB2F5163-0315-4649-AC9A-A76D502669E8}"/>
            </a:ext>
          </a:extLst>
        </xdr:cNvPr>
        <xdr:cNvSpPr txBox="1"/>
      </xdr:nvSpPr>
      <xdr:spPr>
        <a:xfrm>
          <a:off x="4168962" y="8991600"/>
          <a:ext cx="6889376" cy="468779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TOKYO MADE IN INDONESIA T1Q083 / 24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57149</xdr:colOff>
      <xdr:row>1</xdr:row>
      <xdr:rowOff>3200</xdr:rowOff>
    </xdr:from>
    <xdr:to>
      <xdr:col>5</xdr:col>
      <xdr:colOff>519880</xdr:colOff>
      <xdr:row>10</xdr:row>
      <xdr:rowOff>146050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3BBB16-E4E4-4DB7-A0EC-169A0A46A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49" y="161950"/>
          <a:ext cx="3510731" cy="1571600"/>
        </a:xfrm>
        <a:prstGeom prst="rect">
          <a:avLst/>
        </a:prstGeom>
      </xdr:spPr>
    </xdr:pic>
    <xdr:clientData/>
  </xdr:twoCellAnchor>
  <xdr:twoCellAnchor editAs="oneCell">
    <xdr:from>
      <xdr:col>6</xdr:col>
      <xdr:colOff>44450</xdr:colOff>
      <xdr:row>1</xdr:row>
      <xdr:rowOff>138</xdr:rowOff>
    </xdr:from>
    <xdr:to>
      <xdr:col>11</xdr:col>
      <xdr:colOff>431800</xdr:colOff>
      <xdr:row>11</xdr:row>
      <xdr:rowOff>12223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45C760-40A3-4C7F-842F-696219B59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2050" y="158888"/>
          <a:ext cx="3435350" cy="1599585"/>
        </a:xfrm>
        <a:prstGeom prst="rect">
          <a:avLst/>
        </a:prstGeom>
      </xdr:spPr>
    </xdr:pic>
    <xdr:clientData/>
  </xdr:twoCellAnchor>
  <xdr:twoCellAnchor editAs="oneCell">
    <xdr:from>
      <xdr:col>0</xdr:col>
      <xdr:colOff>99026</xdr:colOff>
      <xdr:row>12</xdr:row>
      <xdr:rowOff>19050</xdr:rowOff>
    </xdr:from>
    <xdr:to>
      <xdr:col>5</xdr:col>
      <xdr:colOff>539750</xdr:colOff>
      <xdr:row>26</xdr:row>
      <xdr:rowOff>15160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40C1CF9-BCDF-4D4B-84CC-FA15E0913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26" y="1924050"/>
          <a:ext cx="3488724" cy="2218610"/>
        </a:xfrm>
        <a:prstGeom prst="rect">
          <a:avLst/>
        </a:prstGeom>
      </xdr:spPr>
    </xdr:pic>
    <xdr:clientData/>
  </xdr:twoCellAnchor>
  <xdr:twoCellAnchor editAs="oneCell">
    <xdr:from>
      <xdr:col>6</xdr:col>
      <xdr:colOff>412749</xdr:colOff>
      <xdr:row>12</xdr:row>
      <xdr:rowOff>14262</xdr:rowOff>
    </xdr:from>
    <xdr:to>
      <xdr:col>10</xdr:col>
      <xdr:colOff>194096</xdr:colOff>
      <xdr:row>36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CF893A-F1BB-4F34-8B79-3CE5C5A42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0349" y="1919262"/>
          <a:ext cx="2219747" cy="3948138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44</xdr:row>
      <xdr:rowOff>3401</xdr:rowOff>
    </xdr:from>
    <xdr:to>
      <xdr:col>23</xdr:col>
      <xdr:colOff>939800</xdr:colOff>
      <xdr:row>47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98DC63DA-B05F-4E16-BD40-E82B479E3142}"/>
            </a:ext>
          </a:extLst>
        </xdr:cNvPr>
        <xdr:cNvSpPr txBox="1">
          <a:spLocks noChangeArrowheads="1"/>
        </xdr:cNvSpPr>
      </xdr:nvSpPr>
      <xdr:spPr bwMode="auto">
        <a:xfrm>
          <a:off x="69850" y="12208101"/>
          <a:ext cx="170370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2 CT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</a:t>
          </a: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71B82D10-DD7B-4F19-B5F3-15D78CD908DA}"/>
            </a:ext>
          </a:extLst>
        </xdr:cNvPr>
        <xdr:cNvSpPr txBox="1">
          <a:spLocks noChangeArrowheads="1"/>
        </xdr:cNvSpPr>
      </xdr:nvSpPr>
      <xdr:spPr bwMode="auto">
        <a:xfrm>
          <a:off x="14548116" y="332867"/>
          <a:ext cx="24935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SEPT 003</a:t>
          </a: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  <a:p>
          <a:pPr algn="ctr" rtl="0"/>
          <a:endParaRPr lang="en-US" sz="1400" b="1" i="0" baseline="0"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AE2608D3-6E82-480C-BAB6-8645477B764B}"/>
            </a:ext>
          </a:extLst>
        </xdr:cNvPr>
        <xdr:cNvSpPr txBox="1">
          <a:spLocks noChangeArrowheads="1"/>
        </xdr:cNvSpPr>
      </xdr:nvSpPr>
      <xdr:spPr bwMode="auto">
        <a:xfrm>
          <a:off x="76653" y="426810"/>
          <a:ext cx="4959350" cy="3506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985530</xdr:colOff>
      <xdr:row>2</xdr:row>
      <xdr:rowOff>52807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7AAAF86D-EB86-4D42-99A3-31A7ACBC4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44</xdr:row>
      <xdr:rowOff>63500</xdr:rowOff>
    </xdr:from>
    <xdr:to>
      <xdr:col>11</xdr:col>
      <xdr:colOff>206188</xdr:colOff>
      <xdr:row>47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15A46292-7016-4B54-9140-CFC92FF8CD0F}"/>
            </a:ext>
          </a:extLst>
        </xdr:cNvPr>
        <xdr:cNvSpPr txBox="1"/>
      </xdr:nvSpPr>
      <xdr:spPr>
        <a:xfrm>
          <a:off x="4435662" y="12268200"/>
          <a:ext cx="6889376" cy="468779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D" sz="1600"/>
            <a:t>YAMAHA TOKYO MADE IN INDONESIA T1Q090  / 2</a:t>
          </a:r>
        </a:p>
      </xdr:txBody>
    </xdr:sp>
    <xdr:clientData/>
  </xdr:twoCellAnchor>
  <xdr:twoCellAnchor editAs="oneCell">
    <xdr:from>
      <xdr:col>2</xdr:col>
      <xdr:colOff>514046</xdr:colOff>
      <xdr:row>25</xdr:row>
      <xdr:rowOff>114300</xdr:rowOff>
    </xdr:from>
    <xdr:to>
      <xdr:col>3</xdr:col>
      <xdr:colOff>495299</xdr:colOff>
      <xdr:row>34</xdr:row>
      <xdr:rowOff>102648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DF600A6-F739-4F1C-82F1-CE70EC1C3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9846" y="6108700"/>
          <a:ext cx="4045253" cy="2274348"/>
        </a:xfrm>
        <a:prstGeom prst="rect">
          <a:avLst/>
        </a:prstGeom>
      </xdr:spPr>
    </xdr:pic>
    <xdr:clientData/>
  </xdr:twoCellAnchor>
  <xdr:twoCellAnchor editAs="oneCell">
    <xdr:from>
      <xdr:col>3</xdr:col>
      <xdr:colOff>874209</xdr:colOff>
      <xdr:row>25</xdr:row>
      <xdr:rowOff>88900</xdr:rowOff>
    </xdr:from>
    <xdr:to>
      <xdr:col>8</xdr:col>
      <xdr:colOff>1011620</xdr:colOff>
      <xdr:row>34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528E5C1-4B1C-497B-883B-2F14FC85E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4009" y="6083300"/>
          <a:ext cx="3998211" cy="2247900"/>
        </a:xfrm>
        <a:prstGeom prst="rect">
          <a:avLst/>
        </a:prstGeom>
      </xdr:spPr>
    </xdr:pic>
    <xdr:clientData/>
  </xdr:twoCellAnchor>
  <xdr:twoCellAnchor editAs="oneCell">
    <xdr:from>
      <xdr:col>8</xdr:col>
      <xdr:colOff>318549</xdr:colOff>
      <xdr:row>27</xdr:row>
      <xdr:rowOff>215900</xdr:rowOff>
    </xdr:from>
    <xdr:to>
      <xdr:col>9</xdr:col>
      <xdr:colOff>177800</xdr:colOff>
      <xdr:row>34</xdr:row>
      <xdr:rowOff>39248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38FCEFC-432E-48C6-9A5A-905348CA1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9149" y="6718300"/>
          <a:ext cx="1014951" cy="160134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62</xdr:row>
      <xdr:rowOff>3401</xdr:rowOff>
    </xdr:from>
    <xdr:to>
      <xdr:col>23</xdr:col>
      <xdr:colOff>939800</xdr:colOff>
      <xdr:row>65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 txBox="1">
          <a:spLocks noChangeArrowheads="1"/>
        </xdr:cNvSpPr>
      </xdr:nvSpPr>
      <xdr:spPr bwMode="auto">
        <a:xfrm>
          <a:off x="69850" y="11382601"/>
          <a:ext cx="169100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PO : </a:t>
          </a: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1 C/T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 txBox="1">
          <a:spLocks noChangeArrowheads="1"/>
        </xdr:cNvSpPr>
      </xdr:nvSpPr>
      <xdr:spPr bwMode="auto">
        <a:xfrm>
          <a:off x="14433816" y="193167"/>
          <a:ext cx="24808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MAY 001</a:t>
          </a: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SpPr txBox="1">
          <a:spLocks noChangeArrowheads="1"/>
        </xdr:cNvSpPr>
      </xdr:nvSpPr>
      <xdr:spPr bwMode="auto">
        <a:xfrm>
          <a:off x="76653" y="287110"/>
          <a:ext cx="4470400" cy="2363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192507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63</xdr:row>
      <xdr:rowOff>71717</xdr:rowOff>
    </xdr:from>
    <xdr:to>
      <xdr:col>11</xdr:col>
      <xdr:colOff>206188</xdr:colOff>
      <xdr:row>65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 txBox="1"/>
      </xdr:nvSpPr>
      <xdr:spPr>
        <a:xfrm>
          <a:off x="4168962" y="11622367"/>
          <a:ext cx="685762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D" sz="1600"/>
            <a:t>YAMAHA TOKYO MADE IN INDONESIA </a:t>
          </a:r>
          <a:r>
            <a:rPr lang="en-ID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XCQ016</a:t>
          </a:r>
          <a:r>
            <a:rPr lang="en-ID" sz="1600"/>
            <a:t> </a:t>
          </a:r>
          <a:r>
            <a:rPr lang="en-ID" sz="1600" baseline="0"/>
            <a:t> /1</a:t>
          </a:r>
          <a:endParaRPr lang="en-ID" sz="1600"/>
        </a:p>
      </xdr:txBody>
    </xdr:sp>
    <xdr:clientData/>
  </xdr:twoCellAnchor>
  <xdr:twoCellAnchor editAs="oneCell">
    <xdr:from>
      <xdr:col>2</xdr:col>
      <xdr:colOff>492125</xdr:colOff>
      <xdr:row>22</xdr:row>
      <xdr:rowOff>28575</xdr:rowOff>
    </xdr:from>
    <xdr:to>
      <xdr:col>11</xdr:col>
      <xdr:colOff>111125</xdr:colOff>
      <xdr:row>49</xdr:row>
      <xdr:rowOff>200025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111500" y="1397000"/>
          <a:ext cx="5657850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104</xdr:row>
      <xdr:rowOff>3401</xdr:rowOff>
    </xdr:from>
    <xdr:to>
      <xdr:col>23</xdr:col>
      <xdr:colOff>939800</xdr:colOff>
      <xdr:row>107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 txBox="1">
          <a:spLocks noChangeArrowheads="1"/>
        </xdr:cNvSpPr>
      </xdr:nvSpPr>
      <xdr:spPr bwMode="auto">
        <a:xfrm>
          <a:off x="69850" y="11382601"/>
          <a:ext cx="169100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PO : </a:t>
          </a: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7 C/T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 txBox="1">
          <a:spLocks noChangeArrowheads="1"/>
        </xdr:cNvSpPr>
      </xdr:nvSpPr>
      <xdr:spPr bwMode="auto">
        <a:xfrm>
          <a:off x="14433816" y="193167"/>
          <a:ext cx="24808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MAY 002</a:t>
          </a: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SpPr txBox="1">
          <a:spLocks noChangeArrowheads="1"/>
        </xdr:cNvSpPr>
      </xdr:nvSpPr>
      <xdr:spPr bwMode="auto">
        <a:xfrm>
          <a:off x="76653" y="287110"/>
          <a:ext cx="4470400" cy="2363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192507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105</xdr:row>
      <xdr:rowOff>71717</xdr:rowOff>
    </xdr:from>
    <xdr:to>
      <xdr:col>11</xdr:col>
      <xdr:colOff>206188</xdr:colOff>
      <xdr:row>107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 txBox="1"/>
      </xdr:nvSpPr>
      <xdr:spPr>
        <a:xfrm>
          <a:off x="4168962" y="11622367"/>
          <a:ext cx="685762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D" sz="1600"/>
            <a:t>YAMAHA TOKYO MADE IN INDONESIA </a:t>
          </a:r>
          <a:r>
            <a:rPr lang="en-ID" sz="16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T1Q047</a:t>
          </a:r>
          <a:r>
            <a:rPr lang="en-ID" sz="1600"/>
            <a:t> </a:t>
          </a:r>
          <a:r>
            <a:rPr lang="en-ID" sz="1600" baseline="0"/>
            <a:t> /1-7</a:t>
          </a:r>
          <a:endParaRPr lang="en-ID" sz="16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520700</xdr:colOff>
      <xdr:row>12</xdr:row>
      <xdr:rowOff>18654</xdr:rowOff>
    </xdr:from>
    <xdr:to>
      <xdr:col>11</xdr:col>
      <xdr:colOff>76200</xdr:colOff>
      <xdr:row>23</xdr:row>
      <xdr:rowOff>79772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68700" y="1923654"/>
          <a:ext cx="3213100" cy="1807368"/>
        </a:xfrm>
        <a:prstGeom prst="rect">
          <a:avLst/>
        </a:prstGeom>
      </xdr:spPr>
    </xdr:pic>
    <xdr:clientData/>
  </xdr:twoCellAnchor>
  <xdr:twoCellAnchor editAs="oneCell">
    <xdr:from>
      <xdr:col>5</xdr:col>
      <xdr:colOff>497879</xdr:colOff>
      <xdr:row>0</xdr:row>
      <xdr:rowOff>40680</xdr:rowOff>
    </xdr:from>
    <xdr:to>
      <xdr:col>11</xdr:col>
      <xdr:colOff>109471</xdr:colOff>
      <xdr:row>11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261015" y="-674456"/>
          <a:ext cx="1838920" cy="3269192"/>
        </a:xfrm>
        <a:prstGeom prst="rect">
          <a:avLst/>
        </a:prstGeom>
      </xdr:spPr>
    </xdr:pic>
    <xdr:clientData/>
  </xdr:twoCellAnchor>
  <xdr:twoCellAnchor editAs="oneCell">
    <xdr:from>
      <xdr:col>0</xdr:col>
      <xdr:colOff>164478</xdr:colOff>
      <xdr:row>0</xdr:row>
      <xdr:rowOff>38096</xdr:rowOff>
    </xdr:from>
    <xdr:to>
      <xdr:col>5</xdr:col>
      <xdr:colOff>327175</xdr:colOff>
      <xdr:row>11</xdr:row>
      <xdr:rowOff>97863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866818" y="-664244"/>
          <a:ext cx="1806017" cy="321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165453</xdr:colOff>
      <xdr:row>11</xdr:row>
      <xdr:rowOff>152752</xdr:rowOff>
    </xdr:from>
    <xdr:to>
      <xdr:col>5</xdr:col>
      <xdr:colOff>356737</xdr:colOff>
      <xdr:row>23</xdr:row>
      <xdr:rowOff>69849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874046" y="1190409"/>
          <a:ext cx="1822097" cy="3239284"/>
        </a:xfrm>
        <a:prstGeom prst="rect">
          <a:avLst/>
        </a:prstGeom>
      </xdr:spPr>
    </xdr:pic>
    <xdr:clientData/>
  </xdr:twoCellAnchor>
  <xdr:twoCellAnchor editAs="oneCell">
    <xdr:from>
      <xdr:col>0</xdr:col>
      <xdr:colOff>147870</xdr:colOff>
      <xdr:row>23</xdr:row>
      <xdr:rowOff>147935</xdr:rowOff>
    </xdr:from>
    <xdr:to>
      <xdr:col>5</xdr:col>
      <xdr:colOff>419100</xdr:colOff>
      <xdr:row>35</xdr:row>
      <xdr:rowOff>112077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872914" y="3074141"/>
          <a:ext cx="1869142" cy="3319230"/>
        </a:xfrm>
        <a:prstGeom prst="rect">
          <a:avLst/>
        </a:prstGeom>
      </xdr:spPr>
    </xdr:pic>
    <xdr:clientData/>
  </xdr:twoCellAnchor>
  <xdr:twoCellAnchor editAs="oneCell">
    <xdr:from>
      <xdr:col>5</xdr:col>
      <xdr:colOff>583973</xdr:colOff>
      <xdr:row>23</xdr:row>
      <xdr:rowOff>152238</xdr:rowOff>
    </xdr:from>
    <xdr:to>
      <xdr:col>11</xdr:col>
      <xdr:colOff>253184</xdr:colOff>
      <xdr:row>35</xdr:row>
      <xdr:rowOff>120648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358674" y="3076787"/>
          <a:ext cx="1873410" cy="3326811"/>
        </a:xfrm>
        <a:prstGeom prst="rect">
          <a:avLst/>
        </a:prstGeom>
      </xdr:spPr>
    </xdr:pic>
    <xdr:clientData/>
  </xdr:twoCellAnchor>
  <xdr:twoCellAnchor editAs="oneCell">
    <xdr:from>
      <xdr:col>0</xdr:col>
      <xdr:colOff>187970</xdr:colOff>
      <xdr:row>36</xdr:row>
      <xdr:rowOff>124533</xdr:rowOff>
    </xdr:from>
    <xdr:to>
      <xdr:col>5</xdr:col>
      <xdr:colOff>588020</xdr:colOff>
      <xdr:row>49</xdr:row>
      <xdr:rowOff>2466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941153" y="5086350"/>
          <a:ext cx="1941683" cy="34480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84</xdr:row>
      <xdr:rowOff>3401</xdr:rowOff>
    </xdr:from>
    <xdr:to>
      <xdr:col>23</xdr:col>
      <xdr:colOff>939800</xdr:colOff>
      <xdr:row>87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 txBox="1">
          <a:spLocks noChangeArrowheads="1"/>
        </xdr:cNvSpPr>
      </xdr:nvSpPr>
      <xdr:spPr bwMode="auto">
        <a:xfrm>
          <a:off x="69850" y="19917001"/>
          <a:ext cx="169100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PO : </a:t>
          </a: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10 C/T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 txBox="1">
          <a:spLocks noChangeArrowheads="1"/>
        </xdr:cNvSpPr>
      </xdr:nvSpPr>
      <xdr:spPr bwMode="auto">
        <a:xfrm>
          <a:off x="14433816" y="193167"/>
          <a:ext cx="24808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MAY 003</a:t>
          </a: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SpPr txBox="1">
          <a:spLocks noChangeArrowheads="1"/>
        </xdr:cNvSpPr>
      </xdr:nvSpPr>
      <xdr:spPr bwMode="auto">
        <a:xfrm>
          <a:off x="76653" y="287110"/>
          <a:ext cx="4470400" cy="2363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192507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85</xdr:row>
      <xdr:rowOff>71717</xdr:rowOff>
    </xdr:from>
    <xdr:to>
      <xdr:col>11</xdr:col>
      <xdr:colOff>206188</xdr:colOff>
      <xdr:row>87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 txBox="1"/>
      </xdr:nvSpPr>
      <xdr:spPr>
        <a:xfrm>
          <a:off x="4168962" y="20156767"/>
          <a:ext cx="685762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D" sz="1600"/>
            <a:t>YAMAHA TOKYO MADE IN INDONESIA T1Q050  </a:t>
          </a:r>
          <a:r>
            <a:rPr lang="en-ID" sz="1600" baseline="0"/>
            <a:t> /1-10</a:t>
          </a:r>
          <a:endParaRPr lang="en-ID" sz="16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153837</xdr:colOff>
      <xdr:row>10</xdr:row>
      <xdr:rowOff>120648</xdr:rowOff>
    </xdr:from>
    <xdr:to>
      <xdr:col>4</xdr:col>
      <xdr:colOff>495300</xdr:colOff>
      <xdr:row>20</xdr:row>
      <xdr:rowOff>98558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761064" y="1100921"/>
          <a:ext cx="1565410" cy="2779863"/>
        </a:xfrm>
        <a:prstGeom prst="rect">
          <a:avLst/>
        </a:prstGeom>
      </xdr:spPr>
    </xdr:pic>
    <xdr:clientData/>
  </xdr:twoCellAnchor>
  <xdr:twoCellAnchor editAs="oneCell">
    <xdr:from>
      <xdr:col>4</xdr:col>
      <xdr:colOff>552847</xdr:colOff>
      <xdr:row>0</xdr:row>
      <xdr:rowOff>70246</xdr:rowOff>
    </xdr:from>
    <xdr:to>
      <xdr:col>9</xdr:col>
      <xdr:colOff>258631</xdr:colOff>
      <xdr:row>10</xdr:row>
      <xdr:rowOff>31749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593637" y="-532144"/>
          <a:ext cx="1549003" cy="2753784"/>
        </a:xfrm>
        <a:prstGeom prst="rect">
          <a:avLst/>
        </a:prstGeom>
      </xdr:spPr>
    </xdr:pic>
    <xdr:clientData/>
  </xdr:twoCellAnchor>
  <xdr:twoCellAnchor editAs="oneCell">
    <xdr:from>
      <xdr:col>4</xdr:col>
      <xdr:colOff>590551</xdr:colOff>
      <xdr:row>10</xdr:row>
      <xdr:rowOff>120652</xdr:rowOff>
    </xdr:from>
    <xdr:to>
      <xdr:col>9</xdr:col>
      <xdr:colOff>285747</xdr:colOff>
      <xdr:row>20</xdr:row>
      <xdr:rowOff>76200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629025" y="1108078"/>
          <a:ext cx="1543048" cy="2743196"/>
        </a:xfrm>
        <a:prstGeom prst="rect">
          <a:avLst/>
        </a:prstGeom>
      </xdr:spPr>
    </xdr:pic>
    <xdr:clientData/>
  </xdr:twoCellAnchor>
  <xdr:twoCellAnchor editAs="oneCell">
    <xdr:from>
      <xdr:col>0</xdr:col>
      <xdr:colOff>160161</xdr:colOff>
      <xdr:row>21</xdr:row>
      <xdr:rowOff>26814</xdr:rowOff>
    </xdr:from>
    <xdr:to>
      <xdr:col>4</xdr:col>
      <xdr:colOff>507602</xdr:colOff>
      <xdr:row>31</xdr:row>
      <xdr:rowOff>6350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769564" y="2751161"/>
          <a:ext cx="1567036" cy="2785841"/>
        </a:xfrm>
        <a:prstGeom prst="rect">
          <a:avLst/>
        </a:prstGeom>
      </xdr:spPr>
    </xdr:pic>
    <xdr:clientData/>
  </xdr:twoCellAnchor>
  <xdr:twoCellAnchor editAs="oneCell">
    <xdr:from>
      <xdr:col>0</xdr:col>
      <xdr:colOff>162984</xdr:colOff>
      <xdr:row>0</xdr:row>
      <xdr:rowOff>67733</xdr:rowOff>
    </xdr:from>
    <xdr:to>
      <xdr:col>4</xdr:col>
      <xdr:colOff>457200</xdr:colOff>
      <xdr:row>10</xdr:row>
      <xdr:rowOff>17330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760743" y="-530026"/>
          <a:ext cx="1537097" cy="2732616"/>
        </a:xfrm>
        <a:prstGeom prst="rect">
          <a:avLst/>
        </a:prstGeom>
      </xdr:spPr>
    </xdr:pic>
    <xdr:clientData/>
  </xdr:twoCellAnchor>
  <xdr:twoCellAnchor editAs="oneCell">
    <xdr:from>
      <xdr:col>5</xdr:col>
      <xdr:colOff>21520</xdr:colOff>
      <xdr:row>21</xdr:row>
      <xdr:rowOff>40567</xdr:rowOff>
    </xdr:from>
    <xdr:to>
      <xdr:col>9</xdr:col>
      <xdr:colOff>276777</xdr:colOff>
      <xdr:row>30</xdr:row>
      <xdr:rowOff>126999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658758" y="2785079"/>
          <a:ext cx="1515182" cy="2693657"/>
        </a:xfrm>
        <a:prstGeom prst="rect">
          <a:avLst/>
        </a:prstGeom>
      </xdr:spPr>
    </xdr:pic>
    <xdr:clientData/>
  </xdr:twoCellAnchor>
  <xdr:twoCellAnchor editAs="oneCell">
    <xdr:from>
      <xdr:col>9</xdr:col>
      <xdr:colOff>337964</xdr:colOff>
      <xdr:row>0</xdr:row>
      <xdr:rowOff>71262</xdr:rowOff>
    </xdr:from>
    <xdr:to>
      <xdr:col>14</xdr:col>
      <xdr:colOff>98382</xdr:colOff>
      <xdr:row>10</xdr:row>
      <xdr:rowOff>63497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6438705" y="-543079"/>
          <a:ext cx="1579735" cy="2808418"/>
        </a:xfrm>
        <a:prstGeom prst="rect">
          <a:avLst/>
        </a:prstGeom>
      </xdr:spPr>
    </xdr:pic>
    <xdr:clientData/>
  </xdr:twoCellAnchor>
  <xdr:twoCellAnchor editAs="oneCell">
    <xdr:from>
      <xdr:col>9</xdr:col>
      <xdr:colOff>346158</xdr:colOff>
      <xdr:row>10</xdr:row>
      <xdr:rowOff>120645</xdr:rowOff>
    </xdr:from>
    <xdr:to>
      <xdr:col>14</xdr:col>
      <xdr:colOff>57149</xdr:colOff>
      <xdr:row>20</xdr:row>
      <xdr:rowOff>85078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6436087" y="1104616"/>
          <a:ext cx="1551933" cy="2758991"/>
        </a:xfrm>
        <a:prstGeom prst="rect">
          <a:avLst/>
        </a:prstGeom>
      </xdr:spPr>
    </xdr:pic>
    <xdr:clientData/>
  </xdr:twoCellAnchor>
  <xdr:twoCellAnchor editAs="oneCell">
    <xdr:from>
      <xdr:col>9</xdr:col>
      <xdr:colOff>353835</xdr:colOff>
      <xdr:row>21</xdr:row>
      <xdr:rowOff>42686</xdr:rowOff>
    </xdr:from>
    <xdr:to>
      <xdr:col>14</xdr:col>
      <xdr:colOff>50802</xdr:colOff>
      <xdr:row>30</xdr:row>
      <xdr:rowOff>157980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6440697" y="2775974"/>
          <a:ext cx="1544044" cy="2744967"/>
        </a:xfrm>
        <a:prstGeom prst="rect">
          <a:avLst/>
        </a:prstGeom>
      </xdr:spPr>
    </xdr:pic>
    <xdr:clientData/>
  </xdr:twoCellAnchor>
  <xdr:twoCellAnchor editAs="oneCell">
    <xdr:from>
      <xdr:col>0</xdr:col>
      <xdr:colOff>181331</xdr:colOff>
      <xdr:row>31</xdr:row>
      <xdr:rowOff>86078</xdr:rowOff>
    </xdr:from>
    <xdr:to>
      <xdr:col>4</xdr:col>
      <xdr:colOff>525013</xdr:colOff>
      <xdr:row>41</xdr:row>
      <xdr:rowOff>63499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789911" y="4398748"/>
          <a:ext cx="1564921" cy="278208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101</xdr:row>
      <xdr:rowOff>3401</xdr:rowOff>
    </xdr:from>
    <xdr:to>
      <xdr:col>23</xdr:col>
      <xdr:colOff>939800</xdr:colOff>
      <xdr:row>104</xdr:row>
      <xdr:rowOff>108858</xdr:rowOff>
    </xdr:to>
    <xdr:sp macro="" textlink="">
      <xdr:nvSpPr>
        <xdr:cNvPr id="2" name="Text Box 14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SpPr txBox="1">
          <a:spLocks noChangeArrowheads="1"/>
        </xdr:cNvSpPr>
      </xdr:nvSpPr>
      <xdr:spPr bwMode="auto">
        <a:xfrm>
          <a:off x="69850" y="15853001"/>
          <a:ext cx="16960850" cy="6198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Note </a:t>
          </a:r>
          <a:r>
            <a:rPr lang="en-US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:</a:t>
          </a:r>
          <a:endParaRPr lang="en-US" sz="1400" b="1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PO : </a:t>
          </a:r>
        </a:p>
        <a:p>
          <a:pPr algn="l" rtl="0">
            <a:defRPr sz="1000"/>
          </a:pPr>
          <a:r>
            <a:rPr lang="en-US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TOTAL :</a:t>
          </a:r>
          <a:r>
            <a:rPr lang="en-ID" sz="1400" b="0" i="0" u="none" strike="noStrike" baseline="0">
              <a:solidFill>
                <a:srgbClr val="000000"/>
              </a:solidFill>
              <a:latin typeface="Arial"/>
              <a:cs typeface="Arial"/>
            </a:rPr>
            <a:t> 10 C/T</a:t>
          </a: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  <a:p>
          <a:pPr algn="l" rtl="0">
            <a:defRPr sz="1000"/>
          </a:pPr>
          <a:endParaRPr lang="en-US" sz="1400" b="0" i="0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>
    <xdr:from>
      <xdr:col>17</xdr:col>
      <xdr:colOff>254266</xdr:colOff>
      <xdr:row>2</xdr:row>
      <xdr:rowOff>2667</xdr:rowOff>
    </xdr:from>
    <xdr:to>
      <xdr:col>23</xdr:col>
      <xdr:colOff>874593</xdr:colOff>
      <xdr:row>2</xdr:row>
      <xdr:rowOff>247062</xdr:rowOff>
    </xdr:to>
    <xdr:sp macro="" textlink="">
      <xdr:nvSpPr>
        <xdr:cNvPr id="3" name="Text 7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SpPr txBox="1">
          <a:spLocks noChangeArrowheads="1"/>
        </xdr:cNvSpPr>
      </xdr:nvSpPr>
      <xdr:spPr bwMode="auto">
        <a:xfrm>
          <a:off x="14484616" y="193167"/>
          <a:ext cx="2480877" cy="2443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miter lim="800000"/>
          <a:headEnd/>
          <a:tailEnd/>
        </a:ln>
      </xdr:spPr>
      <xdr:txBody>
        <a:bodyPr vertOverflow="clip" wrap="square" lIns="27432" tIns="22860" rIns="27432" bIns="0" anchor="t" upright="1"/>
        <a:lstStyle/>
        <a:p>
          <a:pPr algn="ctr" rtl="0"/>
          <a:r>
            <a:rPr lang="en-US" sz="1400" b="1" i="0" baseline="0">
              <a:effectLst/>
              <a:latin typeface="+mn-lt"/>
              <a:ea typeface="+mn-ea"/>
              <a:cs typeface="+mn-cs"/>
            </a:rPr>
            <a:t>NO : 2022 Juni 001</a:t>
          </a:r>
        </a:p>
      </xdr:txBody>
    </xdr:sp>
    <xdr:clientData/>
  </xdr:twoCellAnchor>
  <xdr:twoCellAnchor>
    <xdr:from>
      <xdr:col>1</xdr:col>
      <xdr:colOff>6803</xdr:colOff>
      <xdr:row>2</xdr:row>
      <xdr:rowOff>96610</xdr:rowOff>
    </xdr:from>
    <xdr:to>
      <xdr:col>3</xdr:col>
      <xdr:colOff>292553</xdr:colOff>
      <xdr:row>4</xdr:row>
      <xdr:rowOff>21771</xdr:rowOff>
    </xdr:to>
    <xdr:sp macro="" textlink="">
      <xdr:nvSpPr>
        <xdr:cNvPr id="4" name="Text Box 16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SpPr txBox="1">
          <a:spLocks noChangeArrowheads="1"/>
        </xdr:cNvSpPr>
      </xdr:nvSpPr>
      <xdr:spPr bwMode="auto">
        <a:xfrm>
          <a:off x="76653" y="287110"/>
          <a:ext cx="4699000" cy="23631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en-US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Delivery &amp; Stuffing Sect.</a:t>
          </a:r>
        </a:p>
      </xdr:txBody>
    </xdr:sp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1252230</xdr:colOff>
      <xdr:row>2</xdr:row>
      <xdr:rowOff>192507</xdr:rowOff>
    </xdr:to>
    <xdr:pic>
      <xdr:nvPicPr>
        <xdr:cNvPr id="5" name="Picture 15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8" t="29398" r="4088" b="33119"/>
        <a:stretch>
          <a:fillRect/>
        </a:stretch>
      </xdr:blipFill>
      <xdr:spPr bwMode="auto">
        <a:xfrm>
          <a:off x="69850" y="0"/>
          <a:ext cx="1595130" cy="38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3756212</xdr:colOff>
      <xdr:row>102</xdr:row>
      <xdr:rowOff>71717</xdr:rowOff>
    </xdr:from>
    <xdr:to>
      <xdr:col>11</xdr:col>
      <xdr:colOff>206188</xdr:colOff>
      <xdr:row>104</xdr:row>
      <xdr:rowOff>17929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SpPr txBox="1"/>
      </xdr:nvSpPr>
      <xdr:spPr>
        <a:xfrm>
          <a:off x="4168962" y="16092767"/>
          <a:ext cx="6908426" cy="28911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D" sz="1600"/>
            <a:t>YAMAHA TOKYO MADE IN INDONESIA </a:t>
          </a:r>
          <a:r>
            <a:rPr lang="en-ID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T1Q051</a:t>
          </a:r>
          <a:r>
            <a:rPr lang="en-ID" sz="1600" baseline="0"/>
            <a:t> /1-10</a:t>
          </a:r>
          <a:endParaRPr lang="en-ID" sz="16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139842</xdr:colOff>
      <xdr:row>0</xdr:row>
      <xdr:rowOff>88900</xdr:rowOff>
    </xdr:from>
    <xdr:to>
      <xdr:col>5</xdr:col>
      <xdr:colOff>222250</xdr:colOff>
      <xdr:row>11</xdr:row>
      <xdr:rowOff>102648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842" y="88900"/>
          <a:ext cx="3130408" cy="1759998"/>
        </a:xfrm>
        <a:prstGeom prst="rect">
          <a:avLst/>
        </a:prstGeom>
      </xdr:spPr>
    </xdr:pic>
    <xdr:clientData/>
  </xdr:twoCellAnchor>
  <xdr:twoCellAnchor editAs="oneCell">
    <xdr:from>
      <xdr:col>5</xdr:col>
      <xdr:colOff>293894</xdr:colOff>
      <xdr:row>0</xdr:row>
      <xdr:rowOff>76200</xdr:rowOff>
    </xdr:from>
    <xdr:to>
      <xdr:col>10</xdr:col>
      <xdr:colOff>385732</xdr:colOff>
      <xdr:row>11</xdr:row>
      <xdr:rowOff>95250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1894" y="76200"/>
          <a:ext cx="3139838" cy="17653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12</xdr:row>
      <xdr:rowOff>26778</xdr:rowOff>
    </xdr:from>
    <xdr:to>
      <xdr:col>5</xdr:col>
      <xdr:colOff>241196</xdr:colOff>
      <xdr:row>21</xdr:row>
      <xdr:rowOff>63500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931778"/>
          <a:ext cx="3136796" cy="1465472"/>
        </a:xfrm>
        <a:prstGeom prst="rect">
          <a:avLst/>
        </a:prstGeom>
      </xdr:spPr>
    </xdr:pic>
    <xdr:clientData/>
  </xdr:twoCellAnchor>
  <xdr:twoCellAnchor editAs="oneCell">
    <xdr:from>
      <xdr:col>5</xdr:col>
      <xdr:colOff>304800</xdr:colOff>
      <xdr:row>11</xdr:row>
      <xdr:rowOff>156457</xdr:rowOff>
    </xdr:from>
    <xdr:to>
      <xdr:col>9</xdr:col>
      <xdr:colOff>488950</xdr:colOff>
      <xdr:row>21</xdr:row>
      <xdr:rowOff>43424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2800" y="1902707"/>
          <a:ext cx="2622550" cy="1474467"/>
        </a:xfrm>
        <a:prstGeom prst="rect">
          <a:avLst/>
        </a:prstGeom>
      </xdr:spPr>
    </xdr:pic>
    <xdr:clientData/>
  </xdr:twoCellAnchor>
  <xdr:twoCellAnchor editAs="oneCell">
    <xdr:from>
      <xdr:col>0</xdr:col>
      <xdr:colOff>159766</xdr:colOff>
      <xdr:row>21</xdr:row>
      <xdr:rowOff>114299</xdr:rowOff>
    </xdr:from>
    <xdr:to>
      <xdr:col>5</xdr:col>
      <xdr:colOff>190500</xdr:colOff>
      <xdr:row>32</xdr:row>
      <xdr:rowOff>98994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766" y="3448049"/>
          <a:ext cx="3078734" cy="1730945"/>
        </a:xfrm>
        <a:prstGeom prst="rect">
          <a:avLst/>
        </a:prstGeom>
      </xdr:spPr>
    </xdr:pic>
    <xdr:clientData/>
  </xdr:twoCellAnchor>
  <xdr:twoCellAnchor editAs="oneCell">
    <xdr:from>
      <xdr:col>5</xdr:col>
      <xdr:colOff>293116</xdr:colOff>
      <xdr:row>21</xdr:row>
      <xdr:rowOff>139700</xdr:rowOff>
    </xdr:from>
    <xdr:to>
      <xdr:col>10</xdr:col>
      <xdr:colOff>238127</xdr:colOff>
      <xdr:row>32</xdr:row>
      <xdr:rowOff>76200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1116" y="3473450"/>
          <a:ext cx="2993011" cy="168275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33</xdr:row>
      <xdr:rowOff>70172</xdr:rowOff>
    </xdr:from>
    <xdr:to>
      <xdr:col>5</xdr:col>
      <xdr:colOff>148924</xdr:colOff>
      <xdr:row>41</xdr:row>
      <xdr:rowOff>19050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5308922"/>
          <a:ext cx="3044524" cy="1218878"/>
        </a:xfrm>
        <a:prstGeom prst="rect">
          <a:avLst/>
        </a:prstGeom>
      </xdr:spPr>
    </xdr:pic>
    <xdr:clientData/>
  </xdr:twoCellAnchor>
  <xdr:twoCellAnchor editAs="oneCell">
    <xdr:from>
      <xdr:col>5</xdr:col>
      <xdr:colOff>285195</xdr:colOff>
      <xdr:row>33</xdr:row>
      <xdr:rowOff>38101</xdr:rowOff>
    </xdr:from>
    <xdr:to>
      <xdr:col>10</xdr:col>
      <xdr:colOff>374315</xdr:colOff>
      <xdr:row>41</xdr:row>
      <xdr:rowOff>50800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195" y="5276851"/>
          <a:ext cx="3137120" cy="1282699"/>
        </a:xfrm>
        <a:prstGeom prst="rect">
          <a:avLst/>
        </a:prstGeom>
      </xdr:spPr>
    </xdr:pic>
    <xdr:clientData/>
  </xdr:twoCellAnchor>
  <xdr:twoCellAnchor editAs="oneCell">
    <xdr:from>
      <xdr:col>5</xdr:col>
      <xdr:colOff>262331</xdr:colOff>
      <xdr:row>41</xdr:row>
      <xdr:rowOff>146050</xdr:rowOff>
    </xdr:from>
    <xdr:to>
      <xdr:col>10</xdr:col>
      <xdr:colOff>427402</xdr:colOff>
      <xdr:row>52</xdr:row>
      <xdr:rowOff>82550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944" r="-1004" b="40301"/>
        <a:stretch/>
      </xdr:blipFill>
      <xdr:spPr>
        <a:xfrm>
          <a:off x="3310331" y="6654800"/>
          <a:ext cx="3213071" cy="1682750"/>
        </a:xfrm>
        <a:prstGeom prst="rect">
          <a:avLst/>
        </a:prstGeom>
      </xdr:spPr>
    </xdr:pic>
    <xdr:clientData/>
  </xdr:twoCellAnchor>
  <xdr:twoCellAnchor editAs="oneCell">
    <xdr:from>
      <xdr:col>0</xdr:col>
      <xdr:colOff>166893</xdr:colOff>
      <xdr:row>41</xdr:row>
      <xdr:rowOff>69850</xdr:rowOff>
    </xdr:from>
    <xdr:to>
      <xdr:col>5</xdr:col>
      <xdr:colOff>123200</xdr:colOff>
      <xdr:row>52</xdr:row>
      <xdr:rowOff>12700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893" y="6578600"/>
          <a:ext cx="3004307" cy="1689100"/>
        </a:xfrm>
        <a:prstGeom prst="rect">
          <a:avLst/>
        </a:prstGeom>
      </xdr:spPr>
    </xdr:pic>
    <xdr:clientData/>
  </xdr:twoCellAnchor>
  <xdr:twoCellAnchor editAs="oneCell">
    <xdr:from>
      <xdr:col>8</xdr:col>
      <xdr:colOff>260350</xdr:colOff>
      <xdr:row>47</xdr:row>
      <xdr:rowOff>19050</xdr:rowOff>
    </xdr:from>
    <xdr:to>
      <xdr:col>10</xdr:col>
      <xdr:colOff>330200</xdr:colOff>
      <xdr:row>52</xdr:row>
      <xdr:rowOff>31750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6659" r="10177" b="31194"/>
        <a:stretch/>
      </xdr:blipFill>
      <xdr:spPr>
        <a:xfrm>
          <a:off x="5137150" y="7480300"/>
          <a:ext cx="1289050" cy="8064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tm\data\My%20Documents\Klien\kons2000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-server\file%20sharing%20(cost%20control)\Monthly%20report%20185\monthly%20Cost%20185%20ok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microsoft.com/office/2006/relationships/xlExternalLinkPath/xlPathMissing" Target="Ofd2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ining\Data%20Umum\A_tauhid\data%20umum\Data%20Confidential\TAUHID\YCJ\Cons%202004-05\Forecast%20at%20end%20of%20Q3\DcaForE%20-%20Q3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tikah\Data%20Umum\Data%20Confidential\TAUHID\YCJ\Cons%202005-06\Forecast%20at%20end%20of%20Q1-182\DcaForE%20@%20end%20of%20Q1-182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ARYASANTARA\ACCT_FIN\ACT&amp;FIN\Hanny's\Miscellaneous\Analysis\GM%20ANALYSIS%202001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SHARED\Clients\I-L\kyocera\2000%20CITR\Marshall-Kyocera%20final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TEMP\2Q_2000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microsoft.com/office/2006/relationships/xlExternalLinkPath/xlPathMissing" Target="Gamen3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microsoft.com/office/2006/relationships/xlExternalLinkPath/xlPathMissing" Target="Oper5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ecn01\open\Users\hashiki\&#22810;&#26408;&#21270;&#23398;\&#29289;&#29702;&#35373;&#35336;\&#27161;&#28310;&#21270;\Takenaka\TABLE.XLT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Users\Folder%20Group\F1%2012000\Quarter\1Q_97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ecn01\open\Users\hashiki\&#22810;&#26408;&#21270;&#23398;\&#29289;&#29702;&#35373;&#35336;\&#27161;&#28310;&#21270;\Takenaka\BACKUP\TABLE1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ugeng\Data%20Umum\Documents%20and%20Settings\shige-i\My%20Documents\Excel%20temp\PA-CD-PJ\&#35211;&#31309;&#12426;\ASSY&#35211;&#31309;\EMX\MTR\AW16G&#22679;&#35430;&#12471;&#12540;&#12488;&#21152;&#24037;&#26178;&#38291;&#35211;&#31309;&#26360;.xls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s2\Documents%20and%20Settings\moriuchi\My%20Documents\&#25216;&#34899;&#36039;&#26009;\&#12450;&#12489;&#12458;&#12531;&#38283;&#30330;\&#38306;&#38651;&#65289;&#22806;&#37096;&#35373;&#35336;&#12502;&#12521;&#12531;&#12463;&#12501;&#12457;&#12540;&#12512;&#65288;IPO)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Togis_3dev\user\ZAIMU\2_&#26032;&#36001;&#21209;\&#38283;&#30330;DOC\90UNYOU\STANDARD\DOC_SAMP\&#20181;&#27096;&#26360;PG.XLS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sspt1\sapr3\WINDOWS\TEMP\~0056583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mix-filesrv01\home\My%20Documents\&#21407;&#20385;&#27083;&#25104;\&#65332;&#65337;\PSR240\PSR240&#21407;&#20385;&#27083;&#25104;&#20225;&#30011;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mi_filesrv01\public\WINDOWS\TEMP\D1BOX&#35211;&#31309;&#12426;&#24773;&#22577;10.6&#30495;&#19968;&#12373;&#12435;(2)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S2\FS-Produksi\5-%20Meeting%20Produksi\REPORT%20WEEKLY%20196\Ie-srv\newdb\YMMA%232729&#20225;&#30011;&#35211;&#31309;&#12426;\%232729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s2\FS-PC\02%20EXPORT\@DOKUMEN%20EKSPOR\ESO%20EXPORT%20SEPTEMBER%202021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iska\Data%20Umum\SISKA\COMMON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My%20Documents\&#65422;&#65437;&#65395;&#65396;&#65394;&#38306;&#20418;\SCB&#38283;&#30330;&#35336;&#30011;\&#38283;&#30330;&#35336;&#30011;&#26360;\YMMI\Hendra_P\Budget\BUDGET183-03-Revised0607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My%20Documents\&#65422;&#65437;&#65395;&#65396;&#65394;&#38306;&#20418;\SCB&#38283;&#30330;&#35336;&#30011;\&#38283;&#30330;&#35336;&#30011;&#26360;\YMMI\Hendra_P\Budget\BUDGET183-01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fs01.home.yamaha.com/Users/453787/AppData/Local/Microsoft/Windows/Temporary%20Internet%20Files/Content.Outlook/S1P6WMCZ/pointer/Business%20Dev/jland/data%20klien/DATA/Accounting/Finance/PAJAK/Salary%20April%202000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fs01.home.yamaha.com/Users/453787/AppData/Local/Microsoft/Windows/Temporary%20Internet%20Files/Content.Outlook/S1P6WMCZ/DOCUME~1/Deploy/LOCALS~1/Temp/notesFD2C40/FS%20PAS-0301%20(FINAL)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pckrm06a\finance\Documents%20and%20Settings\millerh1\Local%20Settings\Temporary%20Internet%20Files\OLK4\2004%20Plan%20F-X%20Rates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Ykfiler\deptdata\My%20Documents\APO\APO%20YK\001%20Kemble%20Reques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XXXXXXXX"/>
      <sheetName val="worksheet"/>
      <sheetName val="equity"/>
      <sheetName val="cashflow"/>
      <sheetName val="comparative"/>
      <sheetName val="perGrup"/>
      <sheetName val="koran-ind"/>
      <sheetName val="koran-ingg"/>
      <sheetName val="pph-tangguhan"/>
      <sheetName val="def-tax-rec"/>
      <sheetName val="ws-valuation"/>
      <sheetName val="adj-entry"/>
      <sheetName val="DETIL"/>
      <sheetName val="社員リスト"/>
      <sheetName val="A"/>
      <sheetName val="7.LB After Plan"/>
      <sheetName val="MAIN時間見積り"/>
      <sheetName val="OT Juli 2019"/>
      <sheetName val="DT  Juli 2019"/>
      <sheetName val="REFUND"/>
      <sheetName val="オーダー管理 (4)"/>
      <sheetName val="処理機能記述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raph of Pack GA "/>
      <sheetName val="Graph of Pack UP "/>
      <sheetName val="paint cost control (new) 18 "/>
      <sheetName val="mat'l in 185"/>
      <sheetName val="Dead stock"/>
      <sheetName val="repair &amp; maint"/>
      <sheetName val="fac. supplies"/>
      <sheetName val="constools"/>
      <sheetName val="FREIGHT"/>
      <sheetName val="Pengendalian GA "/>
      <sheetName val="Standart Pack GA "/>
      <sheetName val="Pengendalian UP "/>
      <sheetName val="Standart Pack UP "/>
      <sheetName val="paint consumption (new) 185 "/>
      <sheetName val="limbah"/>
      <sheetName val="rental truk"/>
      <sheetName val="ACC_Pemb Lok_"/>
      <sheetName val="purchase mat'l"/>
      <sheetName val="prod upright"/>
      <sheetName val="Prod GP1"/>
      <sheetName val="_ Reject GP"/>
      <sheetName val="_ Reject up"/>
      <sheetName val="TOOLCONS"/>
      <sheetName val="fact"/>
      <sheetName val="Submatttl "/>
      <sheetName val="paint cost control (new) 18 (4)"/>
      <sheetName val="paint consumption (new) 185 (5)"/>
      <sheetName val="Pengendalian GA"/>
      <sheetName val="Standart Pack GA"/>
      <sheetName val="Graph of Pack GA"/>
      <sheetName val="Pengendalian UP"/>
      <sheetName val="Standart Pack UP"/>
      <sheetName val="Graph of Pack UP"/>
      <sheetName val="02DB"/>
      <sheetName val="#REF!"/>
      <sheetName val="Constants"/>
      <sheetName val="Data Harian"/>
      <sheetName val="SUMMARY"/>
      <sheetName val="SURABAYA"/>
      <sheetName val="SEWA FINAL_GEDUNG_"/>
      <sheetName val="オーダー管理 (4)"/>
      <sheetName val="General"/>
      <sheetName val="UGDK 2005"/>
      <sheetName val="レポートレイアウト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>
        <row r="1">
          <cell r="A1" t="str">
            <v>PT. YAMAHA INDONESIA</v>
          </cell>
        </row>
        <row r="5">
          <cell r="A5" t="str">
            <v>MONITORING BIAYA FREIGHT &amp; HANDLING 185</v>
          </cell>
        </row>
        <row r="6">
          <cell r="A6">
            <v>40015</v>
          </cell>
          <cell r="B6" t="str">
            <v>US $</v>
          </cell>
        </row>
        <row r="7">
          <cell r="A7" t="str">
            <v>DESCRIPTION</v>
          </cell>
          <cell r="B7" t="str">
            <v>APR</v>
          </cell>
          <cell r="C7" t="str">
            <v>MEI</v>
          </cell>
          <cell r="D7" t="str">
            <v>JUN</v>
          </cell>
          <cell r="E7" t="str">
            <v>JUL</v>
          </cell>
          <cell r="F7" t="str">
            <v>AGUST</v>
          </cell>
          <cell r="G7" t="str">
            <v>SEP</v>
          </cell>
          <cell r="H7" t="str">
            <v>OKT</v>
          </cell>
          <cell r="I7" t="str">
            <v>NOP</v>
          </cell>
          <cell r="J7" t="str">
            <v>DES</v>
          </cell>
          <cell r="K7" t="str">
            <v>JAN'09</v>
          </cell>
          <cell r="L7" t="str">
            <v>FEB'09</v>
          </cell>
          <cell r="M7" t="str">
            <v>MAR'09</v>
          </cell>
          <cell r="N7" t="str">
            <v>TOTAL</v>
          </cell>
          <cell r="O7" t="str">
            <v>@185</v>
          </cell>
        </row>
        <row r="8">
          <cell r="A8" t="str">
            <v>RENTAL FORKLIFT</v>
          </cell>
          <cell r="B8">
            <v>5403.0595638494087</v>
          </cell>
          <cell r="C8">
            <v>703.92029456356943</v>
          </cell>
          <cell r="D8">
            <v>13649.119982828934</v>
          </cell>
          <cell r="E8">
            <v>4693.7669376693766</v>
          </cell>
          <cell r="F8">
            <v>6174.5996929151133</v>
          </cell>
          <cell r="G8">
            <v>6041.7349502895222</v>
          </cell>
          <cell r="H8">
            <v>5310.3007037747921</v>
          </cell>
          <cell r="I8">
            <v>1500.6821282401093</v>
          </cell>
          <cell r="J8">
            <v>4098.4281129125175</v>
          </cell>
          <cell r="K8">
            <v>6054.7945205479455</v>
          </cell>
          <cell r="L8">
            <v>8110.9643328929988</v>
          </cell>
          <cell r="M8">
            <v>0</v>
          </cell>
          <cell r="N8">
            <v>61741.371220484289</v>
          </cell>
          <cell r="O8">
            <v>5145.1142683736907</v>
          </cell>
        </row>
        <row r="9">
          <cell r="A9" t="str">
            <v>RENTAL TRUCK</v>
          </cell>
          <cell r="B9">
            <v>277.88</v>
          </cell>
          <cell r="C9">
            <v>614.01815681178255</v>
          </cell>
          <cell r="D9">
            <v>882.04378622021898</v>
          </cell>
          <cell r="E9">
            <v>957.64704607046076</v>
          </cell>
          <cell r="F9">
            <v>550.6592454485633</v>
          </cell>
          <cell r="G9">
            <v>1926.2218944608326</v>
          </cell>
          <cell r="H9">
            <v>357.24610791213479</v>
          </cell>
          <cell r="I9">
            <v>138.50313778990451</v>
          </cell>
          <cell r="J9">
            <v>521.9306229939923</v>
          </cell>
          <cell r="K9">
            <v>0</v>
          </cell>
          <cell r="L9">
            <v>0</v>
          </cell>
          <cell r="M9">
            <v>24.780884808013354</v>
          </cell>
          <cell r="N9">
            <v>6250.9308825159023</v>
          </cell>
          <cell r="O9">
            <v>520.91090687632516</v>
          </cell>
        </row>
        <row r="10">
          <cell r="A10" t="str">
            <v>BENSIN</v>
          </cell>
          <cell r="B10">
            <v>0</v>
          </cell>
          <cell r="C10">
            <v>0</v>
          </cell>
          <cell r="D10">
            <v>0</v>
          </cell>
          <cell r="E10">
            <v>0</v>
          </cell>
          <cell r="F10">
            <v>0</v>
          </cell>
          <cell r="G10">
            <v>0</v>
          </cell>
          <cell r="H10">
            <v>0</v>
          </cell>
          <cell r="I10">
            <v>0</v>
          </cell>
          <cell r="J10">
            <v>0</v>
          </cell>
          <cell r="K10">
            <v>0</v>
          </cell>
          <cell r="L10">
            <v>0</v>
          </cell>
          <cell r="M10">
            <v>0</v>
          </cell>
          <cell r="N10">
            <v>0</v>
          </cell>
          <cell r="O10">
            <v>0</v>
          </cell>
        </row>
        <row r="11">
          <cell r="A11" t="str">
            <v>SOLAR</v>
          </cell>
          <cell r="B11">
            <v>7343.5595096018224</v>
          </cell>
          <cell r="C11">
            <v>139.70110461338533</v>
          </cell>
          <cell r="D11">
            <v>17862.098304357158</v>
          </cell>
          <cell r="E11">
            <v>335.01355013550136</v>
          </cell>
          <cell r="F11">
            <v>9854.3862689186226</v>
          </cell>
          <cell r="G11">
            <v>679.10706872063804</v>
          </cell>
          <cell r="H11">
            <v>7070.8040093836635</v>
          </cell>
          <cell r="I11">
            <v>187.81264211005004</v>
          </cell>
          <cell r="J11">
            <v>4448.9079088140898</v>
          </cell>
          <cell r="K11">
            <v>72.922374429223751</v>
          </cell>
          <cell r="L11">
            <v>3562.320391897842</v>
          </cell>
          <cell r="M11">
            <v>404.95000000000005</v>
          </cell>
          <cell r="N11">
            <v>51961.583132981992</v>
          </cell>
          <cell r="O11">
            <v>4330.131927748499</v>
          </cell>
        </row>
        <row r="12">
          <cell r="A12" t="str">
            <v>OTHER</v>
          </cell>
          <cell r="B12">
            <v>2846.0399262232831</v>
          </cell>
          <cell r="C12">
            <v>55.338964695689839</v>
          </cell>
          <cell r="D12">
            <v>147.80081562567074</v>
          </cell>
          <cell r="E12">
            <v>167.90547425474256</v>
          </cell>
          <cell r="F12">
            <v>109.11603421803026</v>
          </cell>
          <cell r="G12">
            <v>302.90341964383265</v>
          </cell>
          <cell r="H12">
            <v>2106.5008125399872</v>
          </cell>
          <cell r="I12">
            <v>64.815552523874487</v>
          </cell>
          <cell r="J12">
            <v>84.663566784626781</v>
          </cell>
          <cell r="K12">
            <v>31.324200913242009</v>
          </cell>
          <cell r="L12">
            <v>144.51783355350065</v>
          </cell>
          <cell r="M12">
            <v>85.85</v>
          </cell>
          <cell r="N12">
            <v>6146.77660097648</v>
          </cell>
          <cell r="O12">
            <v>512.23138341470667</v>
          </cell>
        </row>
        <row r="13">
          <cell r="A13" t="str">
            <v>TOTAL</v>
          </cell>
          <cell r="B13">
            <v>15870.538999674514</v>
          </cell>
          <cell r="C13">
            <v>1512.9785206844272</v>
          </cell>
          <cell r="D13">
            <v>32541.062889031979</v>
          </cell>
          <cell r="E13">
            <v>6154.333008130081</v>
          </cell>
          <cell r="F13">
            <v>16688.761241500331</v>
          </cell>
          <cell r="G13">
            <v>8949.967333114826</v>
          </cell>
          <cell r="H13">
            <v>14844.851633610579</v>
          </cell>
          <cell r="I13">
            <v>1891.8134606639383</v>
          </cell>
          <cell r="J13">
            <v>9153.9302115052269</v>
          </cell>
          <cell r="K13">
            <v>6159.0410958904113</v>
          </cell>
          <cell r="L13">
            <v>11817.802558344341</v>
          </cell>
          <cell r="M13">
            <v>515.58088480801337</v>
          </cell>
          <cell r="N13">
            <v>126100.66183695866</v>
          </cell>
          <cell r="O13">
            <v>10508.388486413221</v>
          </cell>
        </row>
        <row r="16">
          <cell r="A16" t="str">
            <v>DESCRIPTION</v>
          </cell>
          <cell r="B16" t="str">
            <v>APR</v>
          </cell>
          <cell r="C16" t="str">
            <v>MEI</v>
          </cell>
          <cell r="D16" t="str">
            <v>JUN</v>
          </cell>
          <cell r="E16" t="str">
            <v>JUL</v>
          </cell>
          <cell r="F16" t="str">
            <v>AGUST</v>
          </cell>
          <cell r="G16" t="str">
            <v>SEP</v>
          </cell>
          <cell r="H16" t="str">
            <v>OKT</v>
          </cell>
          <cell r="I16" t="str">
            <v>NOP</v>
          </cell>
          <cell r="J16" t="str">
            <v>DES</v>
          </cell>
          <cell r="K16" t="str">
            <v>JAN'08</v>
          </cell>
          <cell r="L16" t="str">
            <v>FEB'08</v>
          </cell>
          <cell r="M16" t="str">
            <v>MAR'08</v>
          </cell>
          <cell r="N16" t="str">
            <v>TOTAL</v>
          </cell>
        </row>
        <row r="17">
          <cell r="A17">
            <v>185</v>
          </cell>
          <cell r="B17">
            <v>15870.538999674514</v>
          </cell>
          <cell r="C17">
            <v>1512.9785206844272</v>
          </cell>
          <cell r="D17">
            <v>32541.062889031979</v>
          </cell>
          <cell r="E17">
            <v>6154.333008130081</v>
          </cell>
          <cell r="F17">
            <v>16688.761241500331</v>
          </cell>
          <cell r="G17">
            <v>8949.967333114826</v>
          </cell>
          <cell r="H17">
            <v>14844.851633610579</v>
          </cell>
          <cell r="I17">
            <v>1891.8134606639383</v>
          </cell>
          <cell r="J17">
            <v>9153.9302115052269</v>
          </cell>
          <cell r="K17">
            <v>6159.0410958904113</v>
          </cell>
          <cell r="L17">
            <v>11817.802558344341</v>
          </cell>
          <cell r="M17">
            <v>515.58088480801337</v>
          </cell>
          <cell r="N17">
            <v>126100.66183695868</v>
          </cell>
        </row>
        <row r="18">
          <cell r="A18">
            <v>184</v>
          </cell>
          <cell r="B18">
            <v>11053.414564597499</v>
          </cell>
          <cell r="C18">
            <v>18999.207444389664</v>
          </cell>
          <cell r="D18">
            <v>5758.9338468509286</v>
          </cell>
          <cell r="E18">
            <v>14609.265297106251</v>
          </cell>
          <cell r="F18">
            <v>11158.27922926192</v>
          </cell>
          <cell r="G18">
            <v>9551.6594048884162</v>
          </cell>
          <cell r="H18">
            <v>8503.244500383058</v>
          </cell>
          <cell r="I18">
            <v>4945.3519301329234</v>
          </cell>
          <cell r="J18">
            <v>12747.078391638226</v>
          </cell>
          <cell r="K18">
            <v>6415.6386028240795</v>
          </cell>
          <cell r="L18">
            <v>9900.9453234312768</v>
          </cell>
          <cell r="M18">
            <v>9161.7604684565249</v>
          </cell>
          <cell r="N18">
            <v>105955.43334970798</v>
          </cell>
        </row>
      </sheetData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Ofd2"/>
      <sheetName val="Sheet1"/>
      <sheetName val="GeneralInfo"/>
      <sheetName val="選択項目一覧"/>
      <sheetName val="Region Code"/>
      <sheetName val="Product Group Code"/>
      <sheetName val="Perioden"/>
      <sheetName val="オーダー管理 (4)"/>
      <sheetName val="Company Code"/>
      <sheetName val="sapactivexlhiddensheet"/>
      <sheetName val="Trial"/>
      <sheetName val="社員リスト"/>
      <sheetName val="FREIGHT"/>
      <sheetName val="Constants"/>
      <sheetName val="Data Harian"/>
      <sheetName val="D1BOX原価表"/>
      <sheetName val="#REF!"/>
      <sheetName val="monthly budget"/>
      <sheetName val="April"/>
      <sheetName val="Mei "/>
      <sheetName val="Juni"/>
      <sheetName val="Juli"/>
      <sheetName val=" Repair Juli"/>
      <sheetName val="Agustus"/>
      <sheetName val="Sept 19"/>
      <sheetName val="Okt 19"/>
      <sheetName val="Kapasitas seasening"/>
      <sheetName val="Culture of Empowerment"/>
      <sheetName val="notes"/>
      <sheetName val="TBM"/>
      <sheetName val="PPH1298S"/>
      <sheetName val="(40)G&amp;A"/>
      <sheetName val="書換え条件"/>
      <sheetName val="STD labor"/>
      <sheetName val="SUMMARYPPH21_23"/>
      <sheetName val="(Global Parameters)"/>
      <sheetName val=" 184期185期台数金額資料"/>
    </sheetNames>
    <definedNames>
      <definedName name="Select_ACat1"/>
      <definedName name="Select_ACat2"/>
      <definedName name="Select_ACat3"/>
      <definedName name="Select_FCat1"/>
      <definedName name="Select_FCat2"/>
      <definedName name="Select_FCat3"/>
      <definedName name="Select_OCat1"/>
      <definedName name="Select_OCat2"/>
      <definedName name="Select_OCat3"/>
      <definedName name="Select_RefAct1"/>
      <definedName name="Select_RefAct2"/>
      <definedName name="Select_RefAct3"/>
      <definedName name="Select_RefObj1"/>
      <definedName name="Select_RefObj2"/>
      <definedName name="Update_Act"/>
      <definedName name="Update_Flow"/>
      <definedName name="Update_Layer"/>
      <definedName name="Update_Obj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mpany Code"/>
      <sheetName val="Internal Account Code"/>
      <sheetName val="month"/>
      <sheetName val="STD labor"/>
      <sheetName val="FREIGHT"/>
      <sheetName val="Constants"/>
      <sheetName val="#REF!"/>
      <sheetName val="Account Code (Sales, Purchase)"/>
      <sheetName val="2"/>
      <sheetName val="Submission"/>
      <sheetName val="書換え条件"/>
      <sheetName val="D1BOX原価表"/>
      <sheetName val="125円ﾃﾞｰﾀ"/>
      <sheetName val="Permanent info"/>
      <sheetName val="Data Harian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odule"/>
      <sheetName val="common modules"/>
      <sheetName val="general functions"/>
      <sheetName val="messages"/>
      <sheetName val="month"/>
      <sheetName val="1BS_PL_CR_SS_Inventory_Employee"/>
      <sheetName val="2CF_Invest_R&amp;D"/>
      <sheetName val="3Sales"/>
      <sheetName val="4InterCo_Transaction"/>
      <sheetName val="5For_2_Segment_Co"/>
      <sheetName val="Company Code"/>
      <sheetName val="Product Group Code"/>
      <sheetName val="Region Code"/>
      <sheetName val="Internal Account Code"/>
      <sheetName val="FREIGHT"/>
      <sheetName val="Submission"/>
      <sheetName val="GeneralInfo"/>
      <sheetName val="Account Code (Sales, Purchase)"/>
      <sheetName val="#REF!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>
        <row r="2">
          <cell r="B2" t="str">
            <v>001</v>
          </cell>
          <cell r="C2" t="str">
            <v>Piano</v>
          </cell>
          <cell r="D2" t="str">
            <v>Yamaha Piano</v>
          </cell>
          <cell r="E2" t="str">
            <v>Yamaha Electric Piano</v>
          </cell>
          <cell r="F2" t="str">
            <v>1</v>
          </cell>
        </row>
        <row r="3">
          <cell r="C3">
            <v>0</v>
          </cell>
          <cell r="D3" t="str">
            <v>Disckavier Unit</v>
          </cell>
          <cell r="E3" t="str">
            <v>Disklavier Soft</v>
          </cell>
        </row>
        <row r="4">
          <cell r="C4">
            <v>0</v>
          </cell>
          <cell r="D4" t="str">
            <v>Yamaha Organ</v>
          </cell>
          <cell r="E4" t="str">
            <v>Grand Touch Piano</v>
          </cell>
        </row>
        <row r="5">
          <cell r="C5">
            <v>0</v>
          </cell>
          <cell r="D5" t="str">
            <v>Piano Accessories</v>
          </cell>
        </row>
        <row r="6">
          <cell r="B6" t="str">
            <v>018</v>
          </cell>
          <cell r="C6" t="str">
            <v>Portable Key Board</v>
          </cell>
          <cell r="D6" t="str">
            <v>Yamaha Regular Key Board</v>
          </cell>
          <cell r="E6" t="str">
            <v>Yamaha Mini-Key Board</v>
          </cell>
          <cell r="F6" t="str">
            <v>1</v>
          </cell>
        </row>
        <row r="7">
          <cell r="B7" t="str">
            <v>521</v>
          </cell>
          <cell r="C7" t="str">
            <v>Clavinova</v>
          </cell>
          <cell r="D7" t="str">
            <v>Yamaha Clavinova</v>
          </cell>
          <cell r="E7" t="str">
            <v>Yamaha Expander Module</v>
          </cell>
          <cell r="F7" t="str">
            <v>1</v>
          </cell>
        </row>
        <row r="8">
          <cell r="B8" t="str">
            <v>514</v>
          </cell>
          <cell r="C8" t="str">
            <v>Synthesizer</v>
          </cell>
          <cell r="D8" t="str">
            <v>Yamaha Digital Cbx</v>
          </cell>
          <cell r="E8" t="str">
            <v>Yamaha Combo Key-Board</v>
          </cell>
        </row>
        <row r="9">
          <cell r="B9" t="str">
            <v>003</v>
          </cell>
          <cell r="C9" t="str">
            <v>Electone</v>
          </cell>
          <cell r="D9" t="str">
            <v>Yamaha Electone</v>
          </cell>
          <cell r="F9" t="str">
            <v>1</v>
          </cell>
        </row>
        <row r="10">
          <cell r="B10" t="str">
            <v>IBO</v>
          </cell>
          <cell r="C10" t="str">
            <v>Band, Orchestra &amp; Educational Instruments</v>
          </cell>
          <cell r="D10" t="str">
            <v>Yamaha Educational Musical Instrument</v>
          </cell>
          <cell r="F10" t="str">
            <v>1</v>
          </cell>
        </row>
        <row r="11">
          <cell r="C11">
            <v>0</v>
          </cell>
          <cell r="D11" t="str">
            <v>Yamaha Harmonica</v>
          </cell>
          <cell r="E11" t="str">
            <v>Yamaha Accordion</v>
          </cell>
        </row>
        <row r="12">
          <cell r="C12">
            <v>0</v>
          </cell>
          <cell r="D12" t="str">
            <v>Yamaha Pianica</v>
          </cell>
          <cell r="E12" t="str">
            <v>Yamaha Recorder</v>
          </cell>
        </row>
        <row r="13">
          <cell r="C13">
            <v>0</v>
          </cell>
          <cell r="D13" t="str">
            <v>Yamaha Band &amp; Orchestra</v>
          </cell>
          <cell r="E13" t="str">
            <v>Band Accessories</v>
          </cell>
        </row>
        <row r="14">
          <cell r="B14" t="str">
            <v>017</v>
          </cell>
          <cell r="C14" t="str">
            <v>String/Percussion</v>
          </cell>
          <cell r="D14" t="str">
            <v xml:space="preserve">Yamaha Marimba </v>
          </cell>
          <cell r="E14" t="str">
            <v>Yamaha Timpani</v>
          </cell>
        </row>
        <row r="15">
          <cell r="C15">
            <v>0</v>
          </cell>
          <cell r="D15" t="str">
            <v>Yamaha Xylophone</v>
          </cell>
          <cell r="E15" t="str">
            <v>Yamaha Silent Violin / Cello</v>
          </cell>
        </row>
        <row r="16">
          <cell r="C16">
            <v>0</v>
          </cell>
          <cell r="D16" t="str">
            <v>Yamaha Acoustic Violin</v>
          </cell>
        </row>
        <row r="17">
          <cell r="B17" t="str">
            <v>IGD</v>
          </cell>
          <cell r="C17" t="str">
            <v>Guitar</v>
          </cell>
          <cell r="D17" t="str">
            <v>Yamaha Guitar</v>
          </cell>
          <cell r="E17" t="str">
            <v>Yamaha Effector</v>
          </cell>
        </row>
        <row r="18">
          <cell r="C18">
            <v>0</v>
          </cell>
          <cell r="D18" t="str">
            <v>Yamaha Guitar Amplifier</v>
          </cell>
        </row>
        <row r="19">
          <cell r="B19" t="str">
            <v>011</v>
          </cell>
          <cell r="C19" t="str">
            <v>Drums</v>
          </cell>
          <cell r="D19" t="str">
            <v>Yamaha Drum</v>
          </cell>
          <cell r="E19" t="str">
            <v>Yamaha Silent Drum</v>
          </cell>
        </row>
        <row r="20">
          <cell r="B20" t="str">
            <v>513</v>
          </cell>
          <cell r="C20" t="str">
            <v>Pro Audio</v>
          </cell>
          <cell r="D20" t="str">
            <v>Yamaha Pro Audio</v>
          </cell>
        </row>
        <row r="21">
          <cell r="B21" t="str">
            <v>563</v>
          </cell>
          <cell r="C21" t="str">
            <v>K.D. Parts-Ekb</v>
          </cell>
          <cell r="D21" t="str">
            <v>Electronic Musical Instrument K.D.</v>
          </cell>
          <cell r="E21" t="str">
            <v>(YMPI K.D.)</v>
          </cell>
        </row>
        <row r="22">
          <cell r="B22" t="str">
            <v>KDG</v>
          </cell>
          <cell r="C22" t="str">
            <v>K.D. Parts-Gad</v>
          </cell>
          <cell r="D22" t="str">
            <v>Gad K.D.Parts</v>
          </cell>
          <cell r="E22">
            <v>0</v>
          </cell>
        </row>
        <row r="23">
          <cell r="B23" t="str">
            <v>IPO</v>
          </cell>
          <cell r="C23" t="str">
            <v>Parts(Musical Instruments)</v>
          </cell>
          <cell r="D23" t="str">
            <v xml:space="preserve">Service Parts &amp; Spare Parts For Yamaha Musical Instruments </v>
          </cell>
          <cell r="E23">
            <v>0</v>
          </cell>
        </row>
        <row r="24">
          <cell r="B24" t="str">
            <v>058</v>
          </cell>
          <cell r="C24" t="str">
            <v>Sound Proof</v>
          </cell>
          <cell r="D24" t="str">
            <v>Silent Room</v>
          </cell>
          <cell r="E24">
            <v>0</v>
          </cell>
        </row>
        <row r="25">
          <cell r="B25" t="str">
            <v>026</v>
          </cell>
          <cell r="C25" t="str">
            <v>Music School</v>
          </cell>
          <cell r="D25" t="str">
            <v>Music School Text Books</v>
          </cell>
          <cell r="E25">
            <v>0</v>
          </cell>
        </row>
        <row r="26">
          <cell r="B26" t="str">
            <v>545</v>
          </cell>
          <cell r="C26" t="str">
            <v>English School</v>
          </cell>
          <cell r="D26" t="str">
            <v>English School Text Books</v>
          </cell>
          <cell r="E26">
            <v>0</v>
          </cell>
        </row>
        <row r="27">
          <cell r="B27" t="str">
            <v>IOM</v>
          </cell>
          <cell r="C27" t="str">
            <v>Other Musical Instruments</v>
          </cell>
          <cell r="D27" t="str">
            <v>Steinberg Products</v>
          </cell>
        </row>
        <row r="28">
          <cell r="D28" t="str">
            <v>Sound Cards</v>
          </cell>
          <cell r="E28" t="str">
            <v>Other Musical Instruments</v>
          </cell>
        </row>
        <row r="29">
          <cell r="B29" t="str">
            <v>012</v>
          </cell>
          <cell r="C29" t="str">
            <v>Audio</v>
          </cell>
          <cell r="D29" t="str">
            <v>Audio</v>
          </cell>
          <cell r="E29" t="str">
            <v>PC Audio</v>
          </cell>
        </row>
        <row r="30">
          <cell r="B30" t="str">
            <v>066</v>
          </cell>
          <cell r="C30" t="str">
            <v>Communication Materials</v>
          </cell>
          <cell r="D30" t="str">
            <v>Remote Router</v>
          </cell>
          <cell r="E30">
            <v>0</v>
          </cell>
        </row>
        <row r="31">
          <cell r="B31" t="str">
            <v>ASP</v>
          </cell>
          <cell r="C31" t="str">
            <v>Parts(Av/It Pruducts)</v>
          </cell>
          <cell r="D31" t="str">
            <v>Service Parts &amp; Spare Parts For Yamaha Av/It Products</v>
          </cell>
          <cell r="E31">
            <v>0</v>
          </cell>
        </row>
        <row r="32">
          <cell r="B32" t="str">
            <v>ILI</v>
          </cell>
          <cell r="C32" t="str">
            <v>Living Goods</v>
          </cell>
          <cell r="D32" t="str">
            <v>Living Goods</v>
          </cell>
          <cell r="E32" t="str">
            <v>Furniture</v>
          </cell>
        </row>
        <row r="33">
          <cell r="B33" t="str">
            <v>078</v>
          </cell>
          <cell r="C33" t="str">
            <v>L.S.I.</v>
          </cell>
          <cell r="D33" t="str">
            <v>L.S.I.</v>
          </cell>
          <cell r="E33">
            <v>0</v>
          </cell>
        </row>
        <row r="34">
          <cell r="B34" t="str">
            <v>060</v>
          </cell>
          <cell r="C34" t="str">
            <v>Electronic Metals</v>
          </cell>
          <cell r="D34" t="str">
            <v>Metal Products</v>
          </cell>
          <cell r="E34">
            <v>0</v>
          </cell>
        </row>
        <row r="35">
          <cell r="B35" t="str">
            <v>IRE</v>
          </cell>
          <cell r="C35" t="str">
            <v>Recreation</v>
          </cell>
          <cell r="D35" t="str">
            <v>Resort Business</v>
          </cell>
          <cell r="E35">
            <v>0</v>
          </cell>
        </row>
        <row r="36">
          <cell r="B36" t="str">
            <v>ISP</v>
          </cell>
          <cell r="C36" t="str">
            <v>Sporting Goods</v>
          </cell>
          <cell r="D36" t="str">
            <v>Yamaha Golf Club</v>
          </cell>
        </row>
        <row r="37">
          <cell r="B37" t="str">
            <v>571</v>
          </cell>
          <cell r="C37" t="str">
            <v>Car Parts</v>
          </cell>
          <cell r="D37" t="str">
            <v>Car Parts</v>
          </cell>
        </row>
        <row r="38">
          <cell r="B38" t="str">
            <v>DIV</v>
          </cell>
          <cell r="C38" t="str">
            <v>Others</v>
          </cell>
          <cell r="D38" t="str">
            <v>Yamaha Fine Technologies Products</v>
          </cell>
        </row>
        <row r="39">
          <cell r="B39" t="str">
            <v>HZ1</v>
          </cell>
          <cell r="C39" t="str">
            <v>Work In Process</v>
          </cell>
          <cell r="D39" t="str">
            <v>All Stock Of Goods In Process</v>
          </cell>
        </row>
        <row r="40">
          <cell r="B40" t="str">
            <v>HZ3</v>
          </cell>
          <cell r="C40" t="str">
            <v>Parts &amp; Raw Materials</v>
          </cell>
          <cell r="D40" t="str">
            <v xml:space="preserve">All Stock Of Parts &amp; Raw Materials </v>
          </cell>
        </row>
      </sheetData>
      <sheetData sheetId="12" refreshError="1">
        <row r="2">
          <cell r="A2" t="str">
            <v>R1</v>
          </cell>
          <cell r="B2" t="str">
            <v>JAPAN</v>
          </cell>
        </row>
        <row r="3">
          <cell r="A3" t="str">
            <v>R2</v>
          </cell>
          <cell r="B3" t="str">
            <v>NORTH AMERICA</v>
          </cell>
        </row>
        <row r="4">
          <cell r="A4" t="str">
            <v>R3</v>
          </cell>
          <cell r="B4" t="str">
            <v>EUROPE</v>
          </cell>
        </row>
        <row r="5">
          <cell r="A5" t="str">
            <v>R4</v>
          </cell>
          <cell r="B5" t="str">
            <v>OTHER EXPORT</v>
          </cell>
        </row>
      </sheetData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hart1"/>
      <sheetName val="Chart2"/>
      <sheetName val="total cost"/>
      <sheetName val="base"/>
      <sheetName val="SUMMARY"/>
      <sheetName val="100"/>
      <sheetName val="110"/>
      <sheetName val="130"/>
      <sheetName val="135"/>
      <sheetName val="136"/>
      <sheetName val="140"/>
      <sheetName val="145"/>
      <sheetName val="146"/>
      <sheetName val="150"/>
      <sheetName val="160"/>
      <sheetName val="165"/>
      <sheetName val="175"/>
      <sheetName val="180"/>
      <sheetName val="Marshal"/>
      <sheetName val="MTD_Flash_Report"/>
      <sheetName val="Power"/>
      <sheetName val="MSC Product Characteristics"/>
      <sheetName val="Monat"/>
      <sheetName val="Orders"/>
      <sheetName val="Control"/>
      <sheetName val="MSC-L5"/>
      <sheetName val="AN_EL(16.0)"/>
      <sheetName val="input sheet"/>
      <sheetName val="70 China (actual incl Optimor)"/>
      <sheetName val="MASTER"/>
      <sheetName val="Trial"/>
      <sheetName val="CVR"/>
      <sheetName val="STOCKHAM TAX DATA_RAW"/>
      <sheetName val="TB"/>
      <sheetName val="BTS-L4-L5-1C"/>
      <sheetName val="GM ANALYSIS 2001"/>
      <sheetName val="KAS $"/>
      <sheetName val="Macro5"/>
      <sheetName val="Table Array"/>
      <sheetName val="monthly"/>
      <sheetName val="LIST 99"/>
      <sheetName val="DFR CT"/>
      <sheetName val="Permanent info"/>
      <sheetName val="BSliRp"/>
      <sheetName val="Input"/>
      <sheetName val="INDEX"/>
      <sheetName val="社員リスト"/>
      <sheetName val="Region Code"/>
      <sheetName val="Product Group Code"/>
      <sheetName val="Company Code"/>
      <sheetName val="Internal Account Code"/>
      <sheetName val="month"/>
      <sheetName val="#REF!"/>
      <sheetName val="Verteil.schlüssel"/>
      <sheetName val="LOOKUP"/>
      <sheetName val="Instr + GQL ORM"/>
      <sheetName val="total_cost"/>
      <sheetName val="Ex-Rate"/>
      <sheetName val="FE_1770_P1"/>
      <sheetName val="NAP"/>
      <sheetName val="IS"/>
      <sheetName val="fiscal depr(E)"/>
      <sheetName val="TAX SUMMARY"/>
      <sheetName val="ledger02"/>
      <sheetName val="GeneralInfo"/>
      <sheetName val="cov"/>
      <sheetName val="Sheet1"/>
      <sheetName val="RATE"/>
      <sheetName val="AccountChart"/>
      <sheetName val="WMSO.3"/>
      <sheetName val="WMSO.7"/>
      <sheetName val="WMSO.1"/>
      <sheetName val="Cover - Flash"/>
      <sheetName val="Parameter"/>
      <sheetName val="MSC_Product_Characteristics"/>
      <sheetName val="70_China_(actual_incl_Optimor)"/>
      <sheetName val="DFR_CT"/>
      <sheetName val="STOCKHAM_TAX_DATA_RAW"/>
      <sheetName val="AN_EL(16_0)"/>
      <sheetName val="input_sheet"/>
      <sheetName val="Permanent_info"/>
      <sheetName val="GM_ANALYSIS_2001"/>
      <sheetName val="KAS_$"/>
      <sheetName val="Table_Array"/>
      <sheetName val="Ex_Rate"/>
      <sheetName val="data (2)"/>
      <sheetName val="DATA"/>
      <sheetName val="Type"/>
      <sheetName val="PL"/>
      <sheetName val="Day"/>
      <sheetName val="KRM Cashflows by mth"/>
      <sheetName val="F1771-IV"/>
      <sheetName val="F1771-V"/>
      <sheetName val="2-asi-00"/>
      <sheetName val="Sheet2"/>
      <sheetName val="11-12"/>
      <sheetName val="Sales - Ind. Life"/>
      <sheetName val="PEMAKAIAN PAKAN &amp; OBAT"/>
      <sheetName val="DIST"/>
      <sheetName val="NCastalone"/>
      <sheetName val="TaxDat"/>
      <sheetName val="STD labor"/>
      <sheetName val="FREIGHT"/>
      <sheetName val="0220"/>
      <sheetName val="Opening"/>
      <sheetName val="TAX LIST"/>
      <sheetName val="JAN 2001"/>
      <sheetName val="OpsHighlite"/>
      <sheetName val="MPO Shit Rota"/>
      <sheetName val="All_Table"/>
      <sheetName val="Metals"/>
      <sheetName val="CA"/>
      <sheetName val="total_cost1"/>
      <sheetName val="70_China_(actual_incl_Optimor)1"/>
      <sheetName val="DFR_CT1"/>
      <sheetName val="STOCKHAM_TAX_DATA_RAW1"/>
      <sheetName val="AN_EL(16_0)1"/>
      <sheetName val="MSC_Product_Characteristics1"/>
      <sheetName val="input_sheet1"/>
      <sheetName val="Permanent_info1"/>
      <sheetName val="GM_ANALYSIS_20011"/>
      <sheetName val="KAS_$1"/>
      <sheetName val="Table_Array1"/>
      <sheetName val="TAX_SUMMARY"/>
      <sheetName val="LIST_99"/>
      <sheetName val="Instr_+_GQL_ORM"/>
      <sheetName val="fiscal_depr(E)"/>
      <sheetName val="WMSO_3"/>
      <sheetName val="WMSO_7"/>
      <sheetName val="WMSO_1"/>
      <sheetName val="Cover_-_Flash"/>
      <sheetName val="국산화"/>
      <sheetName val="Macro1"/>
      <sheetName val="BTR"/>
      <sheetName val="BGR"/>
      <sheetName val="BKS"/>
      <sheetName val="data_(2)"/>
      <sheetName val="Konstanta"/>
      <sheetName val="d_com"/>
      <sheetName val="LBR-LBRN"/>
      <sheetName val="MONTHLY PROJ GP - MAY 2004"/>
      <sheetName val="MBOPEX09 YTD"/>
      <sheetName val="M"/>
      <sheetName val="TIRE DIVISION"/>
      <sheetName val="ocean voyage"/>
      <sheetName val="Sheet5"/>
      <sheetName val="Lookup Lists"/>
      <sheetName val="Detail_FA"/>
      <sheetName val="Links"/>
      <sheetName val="Lead"/>
      <sheetName val="Movements"/>
      <sheetName val="StockCodes"/>
      <sheetName val="Irregular Income"/>
      <sheetName val="FE-1770.P1"/>
      <sheetName val="FAKTOR"/>
      <sheetName val="Mar"/>
      <sheetName val="オーダー管理 (4)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Info"/>
      <sheetName val="Marshal"/>
      <sheetName val="Depreciation-Ind"/>
      <sheetName val="Depreciation-Eng"/>
      <sheetName val="Disposal-after 95"/>
      <sheetName val="Disposal-before 1995"/>
      <sheetName val="Penambahan"/>
      <sheetName val="Addition"/>
      <sheetName val="Lampiran"/>
      <sheetName val="Attachment"/>
      <sheetName val="Art. 21"/>
      <sheetName val="Exit fiscal"/>
      <sheetName val="Entertainment"/>
      <sheetName val="Cover"/>
      <sheetName val="FI-1771.P1"/>
      <sheetName val="FE-1771.P1"/>
      <sheetName val="FI-1771.P2"/>
      <sheetName val="FE-1771.P2"/>
      <sheetName val="FI-1771-I"/>
      <sheetName val="FE-1771-I"/>
      <sheetName val="FI-1771-II"/>
      <sheetName val="FE-1771-II"/>
      <sheetName val="FI-1771-III"/>
      <sheetName val="FE-1771-III"/>
      <sheetName val="FI-1771-IV"/>
      <sheetName val="FE-1771-IV"/>
      <sheetName val="FI-1771-V"/>
      <sheetName val="FE-1771-V"/>
      <sheetName val="FI-1771-VI"/>
      <sheetName val="FE-1771-VI"/>
      <sheetName val="Company Code"/>
      <sheetName val="Internal Account Code"/>
      <sheetName val="month"/>
      <sheetName val="mat_l stock ratio store"/>
      <sheetName val="SUMMARY"/>
      <sheetName val="Region Code"/>
      <sheetName val="Product Group Code"/>
      <sheetName val="185 New"/>
      <sheetName val="#REF!"/>
      <sheetName val="Permanent info"/>
      <sheetName val="lists"/>
      <sheetName val="TP-MARKET"/>
      <sheetName val="HUB"/>
      <sheetName val="TP"/>
      <sheetName val="Ex-Rate"/>
      <sheetName val="ACT Cashflow"/>
      <sheetName val="RATE-NEW"/>
      <sheetName val="note_defect"/>
      <sheetName val="TB"/>
      <sheetName val="Account Code"/>
      <sheetName val="CH-OV"/>
      <sheetName val="Balance Sheet"/>
      <sheetName val="Income Statement"/>
      <sheetName val="Marshal -1"/>
      <sheetName val="HO Use"/>
      <sheetName val="Sheet3"/>
      <sheetName val="8-Liabilities"/>
      <sheetName val="Dbase"/>
      <sheetName val="書換え条件"/>
      <sheetName val="D1BOX原価表"/>
      <sheetName val="Sheet2"/>
      <sheetName val="corp tax"/>
      <sheetName val="6510200"/>
      <sheetName val="OH"/>
      <sheetName val="total GA per dept"/>
      <sheetName val="9"/>
      <sheetName val="CFS US-Canada CAD"/>
      <sheetName val="CFS AP-NZD (Trade Bills)"/>
      <sheetName val="Notes to BS"/>
      <sheetName val="Marshall-Kyocera final"/>
      <sheetName val="SEWA FINAL_GEDUNG_"/>
      <sheetName val="CL-SWITZ"/>
      <sheetName val="オーダー管理 (4)"/>
    </sheetNames>
    <sheetDataSet>
      <sheetData sheetId="0" refreshError="1">
        <row r="5">
          <cell r="I5" t="str">
            <v>PT KYOCERA INDONESIA</v>
          </cell>
        </row>
      </sheetData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rial"/>
      <sheetName val="Work"/>
      <sheetName val="FS"/>
      <sheetName val="Cost"/>
      <sheetName val="Asset "/>
      <sheetName val="Budget"/>
      <sheetName val="CMAdraft"/>
      <sheetName val="CMA "/>
      <sheetName val="Profit Loss"/>
      <sheetName val="Balance Sheet"/>
      <sheetName val="General Exp"/>
      <sheetName val="Analysis"/>
      <sheetName val="Present"/>
      <sheetName val="Comments"/>
      <sheetName val="TBM"/>
      <sheetName val="SUMMARY"/>
      <sheetName val="Company Code"/>
      <sheetName val="Internal Account Code"/>
      <sheetName val="month"/>
      <sheetName val="Region Code"/>
      <sheetName val="Product Group Code"/>
      <sheetName val="sapactivexlhiddensheet"/>
      <sheetName val="Parameter"/>
      <sheetName val="GeneralInfo"/>
      <sheetName val="#REF!"/>
      <sheetName val="Monthly report"/>
      <sheetName val="125円ﾃﾞｰﾀ"/>
      <sheetName val="YMP生産計画"/>
      <sheetName val="185 New"/>
      <sheetName val="オーダー管理 (4)"/>
      <sheetName val="PL"/>
      <sheetName val="FREIGHT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業務コード"/>
      <sheetName val="表紙"/>
      <sheetName val="概要"/>
      <sheetName val="PGM処理ﾌﾛｰ"/>
      <sheetName val="業務フロー図"/>
      <sheetName val="検証"/>
      <sheetName val="選択画面定義"/>
      <sheetName val="入力画面定義"/>
      <sheetName val="出力ﾚｲｱｳﾄ定義"/>
      <sheetName val="出力項目"/>
      <sheetName val="出力項目 (2)"/>
      <sheetName val="出力項目 (3)"/>
      <sheetName val="テーブル編集要領"/>
      <sheetName val="テーブル編集要領 (2)"/>
      <sheetName val="補足資料"/>
      <sheetName val="補足資料 (2)"/>
      <sheetName val="補足資料 (3)"/>
      <sheetName val="R3⇔外部ｼｽﾃﾑ定義"/>
      <sheetName val=" I P O"/>
      <sheetName val="フリー（縦）"/>
      <sheetName val="フリー（横）"/>
      <sheetName val="Gamen3"/>
      <sheetName val="Permanent info"/>
      <sheetName val="社員リスト"/>
      <sheetName val="A"/>
      <sheetName val="Marshal"/>
      <sheetName val="worksheet"/>
      <sheetName val="選択項目一覧"/>
      <sheetName val="#REF!"/>
      <sheetName val="#REF"/>
      <sheetName val="Trial"/>
      <sheetName val="GeneralInfo"/>
      <sheetName val="SUMMARY"/>
      <sheetName val="書換え条件"/>
      <sheetName val="monthly budget"/>
      <sheetName val="処理機能記述"/>
      <sheetName val="(40)G&amp;A"/>
      <sheetName val="sapactivexlhiddensheet"/>
      <sheetName val="Company Code"/>
      <sheetName val="Internal Account Code"/>
      <sheetName val="month"/>
    </sheetNames>
    <definedNames>
      <definedName name="Select_Cat1"/>
      <definedName name="Select_Cat2"/>
      <definedName name="Select_Cat3"/>
      <definedName name="Select_RefAct"/>
      <definedName name="Select_RefOitm"/>
      <definedName name="Select_RefTbl"/>
      <definedName name="SelFileGExp"/>
      <definedName name="Update_Gamen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Oper5"/>
      <sheetName val="Input"/>
      <sheetName val="125円ﾃﾞｰﾀ"/>
      <sheetName val="Culture of Empowerment"/>
      <sheetName val="Company Code"/>
      <sheetName val="Internal Account Code"/>
      <sheetName val="month"/>
      <sheetName val="Region Code"/>
      <sheetName val="Product Group Code"/>
      <sheetName val="GeneralInfo"/>
      <sheetName val="SUMMARY"/>
      <sheetName val="Trial"/>
      <sheetName val="Final"/>
      <sheetName val="FREIGHT"/>
      <sheetName val="#REF!"/>
      <sheetName val="#REF"/>
      <sheetName val="monthly budget"/>
      <sheetName val="worksheet"/>
      <sheetName val="社員リスト"/>
      <sheetName val="オーダー管理 (4)"/>
      <sheetName val="TBM"/>
      <sheetName val="書換え条件"/>
      <sheetName val="Constants"/>
      <sheetName val="Permanent info"/>
      <sheetName val="Marshal"/>
    </sheetNames>
    <definedNames>
      <definedName name="Select_CCat1"/>
      <definedName name="Select_CCat2"/>
      <definedName name="Select_CCat3"/>
      <definedName name="Select_RefEve"/>
      <definedName name="Select_RefGamen"/>
      <definedName name="Select_RefObj"/>
      <definedName name="Select_RefOpe1"/>
      <definedName name="Select_RefOpe2"/>
      <definedName name="Select_RefOpe3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LE"/>
      <sheetName val="C1 NOV"/>
      <sheetName val="Trial"/>
      <sheetName val="オーダー管理 (4)"/>
      <sheetName val="GeneralInfo"/>
      <sheetName val="Culture of Empowerment"/>
      <sheetName val="#REF"/>
      <sheetName val="SUMMARY"/>
      <sheetName val="FREIGHT"/>
      <sheetName val="#REF!"/>
      <sheetName val="社員リスト"/>
      <sheetName val="MAIN時間見積り"/>
      <sheetName val="FE-1771$.P1"/>
      <sheetName val="Sheet2"/>
    </sheetNames>
    <definedNames>
      <definedName name="Select_RefTblI"/>
      <definedName name="SelFileTblExp"/>
      <definedName name="Update_Table"/>
    </defined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"/>
      <sheetName val="Current"/>
      <sheetName val="PL"/>
      <sheetName val="Input"/>
      <sheetName val="PRASS99"/>
      <sheetName val="Résultats"/>
      <sheetName val="tb1"/>
      <sheetName val="table"/>
      <sheetName val="0220"/>
      <sheetName val="FRN"/>
      <sheetName val="K-5"/>
      <sheetName val="#REF"/>
      <sheetName val="Ex_Rate"/>
      <sheetName val="Sub Acc"/>
      <sheetName val="社員リスト"/>
      <sheetName val="worksheet"/>
      <sheetName val="9"/>
      <sheetName val="1Q_97"/>
      <sheetName val="Region Code"/>
      <sheetName val="Product Group Code"/>
      <sheetName val="書換え条件"/>
      <sheetName val="SD"/>
      <sheetName val="Sch 16.1"/>
      <sheetName val="Sch 17.1"/>
      <sheetName val="Sch 14.2"/>
      <sheetName val="Sch 22.2"/>
      <sheetName val="Sch 22.4"/>
      <sheetName val="Sch 3.1"/>
      <sheetName val="BEP"/>
      <sheetName val="Art 23"/>
      <sheetName val="Module2"/>
      <sheetName val="A u g"/>
      <sheetName val="Marshal"/>
      <sheetName val="data"/>
      <sheetName val="corp tax"/>
      <sheetName val="U-3.1.1 telephone"/>
      <sheetName val="Tax Rate 2012"/>
      <sheetName val="Premi Iuran"/>
      <sheetName val="Q-PC1"/>
      <sheetName val="Q-PC2"/>
      <sheetName val="Approved SUMMARY-2013"/>
      <sheetName val="IntBalheet"/>
      <sheetName val="Revenue"/>
      <sheetName val="Assum"/>
      <sheetName val="Vendors"/>
      <sheetName val="BS+PL"/>
      <sheetName val="VC.4"/>
      <sheetName val="G.3.2.1 Rekon PPN In Premix"/>
      <sheetName val="REKAP PPH 21"/>
      <sheetName val="Art_23"/>
      <sheetName val="BQMP"/>
      <sheetName val="Art_231"/>
      <sheetName val="Sub_Acc"/>
      <sheetName val="Dropdown"/>
      <sheetName val="Ex-Rate"/>
      <sheetName val="WP"/>
      <sheetName val="SA2"/>
      <sheetName val="Premi_Iuran"/>
      <sheetName val="Sch_16_1"/>
      <sheetName val="Sch_17_1"/>
      <sheetName val="Sch_14_2"/>
      <sheetName val="Sch_22_2"/>
      <sheetName val="Sch_22_4"/>
      <sheetName val="Sch_3_1"/>
      <sheetName val="A_u_g"/>
      <sheetName val="corp_tax"/>
      <sheetName val="Tax_Rate_2012"/>
      <sheetName val="U-3_1_1_telephone"/>
      <sheetName val="7123885"/>
      <sheetName val="WBS1"/>
      <sheetName val="Master Cost Center"/>
      <sheetName val="OLDMAP"/>
      <sheetName val="Individual Gross Profit J - Aug"/>
      <sheetName val="PL (MONTHLY)"/>
      <sheetName val="DATA WP"/>
      <sheetName val="TSGAR"/>
      <sheetName val="Budget BS"/>
      <sheetName val="NAMA PERUSAHAAN"/>
      <sheetName val="CSG Overhead"/>
      <sheetName val="Plant Overhead"/>
      <sheetName val="C1 NOV"/>
      <sheetName val="Alokasi Rutin"/>
      <sheetName val="Sheet1"/>
      <sheetName val="10c. Mapping UP GP PE OK"/>
      <sheetName val="Sub_Acc1"/>
      <sheetName val="corp_tax1"/>
      <sheetName val="U-3_1_1_telephone1"/>
      <sheetName val="Sub_Acc2"/>
      <sheetName val="Art_232"/>
      <sheetName val="corp_tax2"/>
      <sheetName val="U-3_1_1_telephone2"/>
      <sheetName val="Biaya"/>
      <sheetName val="FKT_PJK"/>
      <sheetName val="ShareCapital "/>
      <sheetName val="Inventories"/>
      <sheetName val="CH_FL_QUAR"/>
      <sheetName val="PDPC0908"/>
      <sheetName val="Compare to competitor ratio-BI"/>
      <sheetName val="당월(1)"/>
      <sheetName val="PLN Mar"/>
      <sheetName val="PK HJ  HP"/>
      <sheetName val="Reaperdist"/>
      <sheetName val="Renc.Prod"/>
      <sheetName val="PLN Des"/>
      <sheetName val="Biaya Tot PLN"/>
      <sheetName val="PLN Okt"/>
      <sheetName val="PLN Jan"/>
      <sheetName val="PLN Mei"/>
      <sheetName val="PLN Nov"/>
      <sheetName val="PLN Jun"/>
      <sheetName val="PLN Jul"/>
      <sheetName val="PLN Feb"/>
      <sheetName val="PLN Ags"/>
      <sheetName val="PLN Sep"/>
      <sheetName val="PLN Apr"/>
      <sheetName val="CY_CRS"/>
      <sheetName val="LS_CRS"/>
      <sheetName val="EMISI"/>
      <sheetName val="HEAT"/>
      <sheetName val="Biaya Tot PLN TDL 2003"/>
      <sheetName val="Renc.Semen Keluar prod kantong"/>
      <sheetName val="Tabel Kode"/>
      <sheetName val="Art_233"/>
      <sheetName val="PLN_Mar"/>
      <sheetName val="PK_HJ__HP"/>
      <sheetName val="Renc_Prod"/>
      <sheetName val="PLN_Des"/>
      <sheetName val="Biaya_Tot_PLN"/>
      <sheetName val="PLN_Okt"/>
      <sheetName val="PLN_Jan"/>
      <sheetName val="PLN_Mei"/>
      <sheetName val="PLN_Nov"/>
      <sheetName val="PLN_Jun"/>
      <sheetName val="PLN_Jul"/>
      <sheetName val="PLN_Feb"/>
      <sheetName val="PLN_Ags"/>
      <sheetName val="PLN_Sep"/>
      <sheetName val="PLN_Apr"/>
      <sheetName val="Biaya_Tot_PLN_TDL_2003"/>
      <sheetName val="Renc_Semen_Keluar_prod_kantong"/>
      <sheetName val="Tabel_Kode"/>
      <sheetName val="GROWTH"/>
      <sheetName val="Journal Template"/>
      <sheetName val="dataPS"/>
      <sheetName val="laporan"/>
      <sheetName val="KODING"/>
      <sheetName val="Kode"/>
      <sheetName val="F1771-II"/>
      <sheetName val="F1771-III"/>
      <sheetName val="koding_komposisi"/>
      <sheetName val="KODINGharga"/>
      <sheetName val="BASE"/>
      <sheetName val="data (2)"/>
      <sheetName val="TB after Reval-Server"/>
      <sheetName val="DATA LIST"/>
      <sheetName val="EX RATE"/>
      <sheetName val="SE"/>
      <sheetName val="Note"/>
      <sheetName val="TB2003"/>
      <sheetName val="Trading Statement"/>
      <sheetName val="DPS OK"/>
      <sheetName val="Non-Statistical Sampling"/>
      <sheetName val="DETAIL"/>
      <sheetName val="AKUN"/>
      <sheetName val="EXPO PER BUYER"/>
      <sheetName val="GRIR"/>
      <sheetName val="lm7-11"/>
      <sheetName val="Permanent info"/>
      <sheetName val="DAF.INVEN U.O"/>
      <sheetName val="Auxiliary"/>
      <sheetName val="Penebusan"/>
      <sheetName val="Angs.B.Group"/>
      <sheetName val="IMPUT PENERIMAAN BULK WB"/>
      <sheetName val="HUTANG PER VENDOR 09"/>
      <sheetName val="IMPUT PENERIMAAN BAG PRODUKSI"/>
      <sheetName val="PEMAKAIAN BY PRODUKSI"/>
      <sheetName val="GeneralInfo"/>
      <sheetName val="FE-1771-I"/>
      <sheetName val="Tc"/>
      <sheetName val="Sumber Hidup"/>
      <sheetName val="UI - Brands"/>
      <sheetName val="AFFIRM"/>
      <sheetName val="UI - Pat Dyn"/>
      <sheetName val="Affirm Retrieve"/>
      <sheetName val="UI - Additional"/>
      <sheetName val="Main Title"/>
      <sheetName val="達成729"/>
      <sheetName val="上野ﾌｫｰﾑ台当たり"/>
      <sheetName val="AJE"/>
      <sheetName val="VC_4"/>
      <sheetName val="G_3_2_1_Rekon_PPN_In_Premix"/>
      <sheetName val="REKAP_PPH_21"/>
      <sheetName val="Approved_SUMMARY-2013"/>
      <sheetName val="Local"/>
      <sheetName val="ocean voyage"/>
      <sheetName val="PPH 23 - 26"/>
      <sheetName val="pm"/>
      <sheetName val="PPN-Januari-02"/>
      <sheetName val="Income S"/>
      <sheetName val="balance sheet"/>
      <sheetName val="Menu"/>
      <sheetName val="D"/>
      <sheetName val="aktdit(WP)"/>
      <sheetName val="SE-C"/>
      <sheetName val="TelkomInfra - Revenue Monthly"/>
      <sheetName val="Sheet2"/>
      <sheetName val="summary-1"/>
      <sheetName val="BSHO Report"/>
      <sheetName val="Front"/>
      <sheetName val="Check Sheet"/>
      <sheetName val="PLHO Report"/>
      <sheetName val="PLHOENG"/>
      <sheetName val="NAMA PT"/>
      <sheetName val="TB avicena"/>
      <sheetName val="JenisTransaksi"/>
      <sheetName val="DaftarBank"/>
      <sheetName val="Form"/>
      <sheetName val="DL_13"/>
      <sheetName val="FIXASS"/>
      <sheetName val="Premi_Iuran1"/>
      <sheetName val="A_u_g1"/>
      <sheetName val="Tax_Rate_20121"/>
      <sheetName val="VC_41"/>
      <sheetName val="G_3_2_1_Rekon_PPN_In_Premix1"/>
      <sheetName val="REKAP_PPH_211"/>
      <sheetName val="Approved_SUMMARY-20131"/>
      <sheetName val="Art_234"/>
      <sheetName val="Sub_Acc3"/>
      <sheetName val="Premi_Iuran2"/>
      <sheetName val="A_u_g2"/>
      <sheetName val="Tax_Rate_20122"/>
      <sheetName val="VC_42"/>
      <sheetName val="G_3_2_1_Rekon_PPN_In_Premix2"/>
      <sheetName val="REKAP_PPH_212"/>
      <sheetName val="Approved_SUMMARY-20132"/>
      <sheetName val="4334-Summary"/>
      <sheetName val="Cetak BG"/>
      <sheetName val="Art_235"/>
      <sheetName val="Sub_Acc4"/>
      <sheetName val="Premi_Iuran3"/>
      <sheetName val="A_u_g3"/>
      <sheetName val="corp_tax3"/>
      <sheetName val="U-3_1_1_telephone3"/>
      <sheetName val="Tax_Rate_20123"/>
      <sheetName val="VC_43"/>
      <sheetName val="G_3_2_1_Rekon_PPN_In_Premix3"/>
      <sheetName val="REKAP_PPH_213"/>
      <sheetName val="Approved_SUMMARY-20133"/>
      <sheetName val="Sch_16_11"/>
      <sheetName val="Sch_17_11"/>
      <sheetName val="Sch_14_21"/>
      <sheetName val="Sch_22_21"/>
      <sheetName val="Sch_22_41"/>
      <sheetName val="Sch_3_11"/>
      <sheetName val="kary21"/>
      <sheetName val="WIL13"/>
      <sheetName val="WIL21"/>
      <sheetName val="Input Yield"/>
      <sheetName val="PH Data"/>
      <sheetName val="WBS2"/>
      <sheetName val="PROGRESS"/>
      <sheetName val="ACM0131(GT)"/>
      <sheetName val="BBM-03"/>
      <sheetName val=""/>
      <sheetName val="NERACA"/>
      <sheetName val="STN2006"/>
      <sheetName val="SC_FLDCOST_2004"/>
      <sheetName val="損益計算書(PL)"/>
      <sheetName val="Data_Umum"/>
      <sheetName val="A Grade Hiten - Local"/>
      <sheetName val="Petunjuk"/>
      <sheetName val="12"/>
      <sheetName val="Instructions"/>
      <sheetName val="FE-1770-I"/>
      <sheetName val="FE-1770.P1"/>
      <sheetName val="FE-1770-II"/>
      <sheetName val="RUPS"/>
      <sheetName val="EXC-R"/>
      <sheetName val="PIK_QUO"/>
      <sheetName val="Atur"/>
      <sheetName val="capacity"/>
      <sheetName val="Man power"/>
      <sheetName val="RP"/>
      <sheetName val="RJE"/>
      <sheetName val="WPL"/>
      <sheetName val="Karet"/>
      <sheetName val="Sales Report MKTG"/>
      <sheetName val="Journal_Template"/>
      <sheetName val="Journal_Template1"/>
      <sheetName val="Journal_Template2"/>
      <sheetName val="Journal_Template3"/>
      <sheetName val="pvt"/>
      <sheetName val="LEDGER 2019"/>
      <sheetName val="LEDGER 2020"/>
      <sheetName val="E-faktur (FP)"/>
      <sheetName val="RECAP (TIDAK ADA DI GL VAT)"/>
      <sheetName val="look up"/>
      <sheetName val="July19"/>
      <sheetName val="Major assumption"/>
      <sheetName val="Msn-2"/>
      <sheetName val="ren.kerj 2014"/>
      <sheetName val="ANNUAL CJ20"/>
      <sheetName val="ANNUAL DM2"/>
      <sheetName val="r.tanam"/>
      <sheetName val="RATOON CJ20"/>
      <sheetName val="RATOON DM2"/>
      <sheetName val="EDP"/>
      <sheetName val="Map"/>
      <sheetName val="Sheet3"/>
      <sheetName val="AHSbj"/>
      <sheetName val="BQ-E20-02(Rp)"/>
      <sheetName val="Realisasi Acc Exp - BP"/>
      <sheetName val="New Ref"/>
      <sheetName val="Client AJE"/>
      <sheetName val="ESCON"/>
      <sheetName val="TB"/>
      <sheetName val="bs"/>
      <sheetName val="BKKAS"/>
      <sheetName val="RESIDU-3"/>
      <sheetName val="POTO MAC"/>
      <sheetName val="ekui"/>
      <sheetName val="MOTO"/>
      <sheetName val="基準ﾘｽﾄ"/>
      <sheetName val="software wp"/>
      <sheetName val="Div&amp;Grade List"/>
      <sheetName val="&quot;Specific&quot; COA List"/>
      <sheetName val="Source Sumsel"/>
      <sheetName val="Sheet8"/>
      <sheetName val="O-5 Tax 23 Prepaid"/>
      <sheetName val="COGS"/>
      <sheetName val="TBM"/>
      <sheetName val="1. TB-MUTASI-DC"/>
      <sheetName val="Isolasi Luar Dalam"/>
      <sheetName val="Isolasi Luar"/>
      <sheetName val="FINANCIAL ASSUMPTION"/>
      <sheetName val="DATA MASTER"/>
      <sheetName val="NARF_bs"/>
      <sheetName val="kriteria"/>
      <sheetName val="130"/>
      <sheetName val="020a"/>
      <sheetName val="020b"/>
      <sheetName val="150"/>
      <sheetName val="160"/>
      <sheetName val="175"/>
      <sheetName val="180"/>
      <sheetName val="185"/>
      <sheetName val="190"/>
      <sheetName val="196"/>
      <sheetName val="200"/>
      <sheetName val="230"/>
      <sheetName val="250"/>
      <sheetName val="020c"/>
      <sheetName val="300"/>
      <sheetName val="320"/>
      <sheetName val="340"/>
      <sheetName val="350"/>
      <sheetName val="355"/>
      <sheetName val="360"/>
      <sheetName val="375"/>
      <sheetName val="380"/>
      <sheetName val="390"/>
      <sheetName val="395"/>
      <sheetName val="020e"/>
      <sheetName val="399"/>
      <sheetName val="400"/>
      <sheetName val="420"/>
      <sheetName val="425"/>
      <sheetName val="430"/>
      <sheetName val="450"/>
      <sheetName val="500"/>
      <sheetName val="550"/>
      <sheetName val="560"/>
      <sheetName val="600"/>
      <sheetName val="100"/>
      <sheetName val="700"/>
      <sheetName val="840.01"/>
      <sheetName val="840.02"/>
      <sheetName val="120"/>
      <sheetName val="125"/>
      <sheetName val="135"/>
      <sheetName val="140"/>
      <sheetName val="Account Code"/>
      <sheetName val="OFF"/>
      <sheetName val="dasang1"/>
      <sheetName val="Final"/>
      <sheetName val="(40)G&amp;A"/>
      <sheetName val="C"/>
      <sheetName val="KU-Ajt'03"/>
      <sheetName val="Glossary-Index"/>
      <sheetName val="PK"/>
      <sheetName val="Individual_Gross_Profit_J_-_Aug"/>
      <sheetName val="PL_(MONTHLY)"/>
      <sheetName val="NAMA_PERUSAHAAN"/>
      <sheetName val="Budget_BS"/>
      <sheetName val="Master_Cost_Center"/>
      <sheetName val="DATA_LIST"/>
      <sheetName val="C1_NOV"/>
      <sheetName val="ShareCapital_"/>
      <sheetName val="CSG_Overhead"/>
      <sheetName val="Plant_Overhead"/>
      <sheetName val="DATA_WP"/>
      <sheetName val="Alokasi_Rutin"/>
      <sheetName val="Trading_Statement"/>
      <sheetName val="Compare_to_competitor_ratio-BI"/>
      <sheetName val="PLN_Mar1"/>
      <sheetName val="PK_HJ__HP1"/>
      <sheetName val="Renc_Prod1"/>
      <sheetName val="PLN_Des1"/>
      <sheetName val="Biaya_Tot_PLN1"/>
      <sheetName val="PLN_Okt1"/>
      <sheetName val="PLN_Jan1"/>
      <sheetName val="PLN_Mei1"/>
      <sheetName val="PLN_Nov1"/>
      <sheetName val="PLN_Jun1"/>
      <sheetName val="PLN_Jul1"/>
      <sheetName val="PLN_Feb1"/>
      <sheetName val="PLN_Ags1"/>
      <sheetName val="PLN_Sep1"/>
      <sheetName val="PLN_Apr1"/>
      <sheetName val="Biaya_Tot_PLN_TDL_20031"/>
      <sheetName val="Renc_Semen_Keluar_prod_kantong1"/>
      <sheetName val="Tabel_Kode1"/>
      <sheetName val="TelkomInfra_-_Revenue_Monthly"/>
      <sheetName val="data_(2)"/>
      <sheetName val="TB_after_Reval-Server"/>
      <sheetName val="Permanent_info"/>
      <sheetName val="DPS_OK"/>
      <sheetName val="Angs_B_Group"/>
      <sheetName val="IMPUT_PENERIMAAN_BULK_WB"/>
      <sheetName val="HUTANG_PER_VENDOR_09"/>
      <sheetName val="IMPUT_PENERIMAAN_BAG_PRODUKSI"/>
      <sheetName val="PEMAKAIAN_BY_PRODUKSI"/>
      <sheetName val="UI_-_Brands"/>
      <sheetName val="UI_-_Pat_Dyn"/>
      <sheetName val="Affirm_Retrieve"/>
      <sheetName val="UI_-_Additional"/>
      <sheetName val="Main_Title"/>
      <sheetName val="DAF_INVEN_U_O"/>
      <sheetName val="Non-Statistical_Sampling"/>
      <sheetName val="Sumber_Hidup"/>
      <sheetName val="ocean_voyage"/>
      <sheetName val="TB_avicena"/>
      <sheetName val="Input_Yield"/>
      <sheetName val="PH_Data"/>
      <sheetName val="A_Grade_Hiten_-_Local"/>
      <sheetName val="NAMA_PT"/>
      <sheetName val="EXPO_PER_BUYER"/>
      <sheetName val="FE-1770_P1"/>
      <sheetName val="BUDGET_1999"/>
      <sheetName val="FA Movement"/>
      <sheetName val="Param"/>
      <sheetName val="MATERIALFINAL"/>
      <sheetName val="DAF-2"/>
      <sheetName val="I-ME"/>
      <sheetName val="70_qual_2"/>
      <sheetName val="Plan Prod"/>
      <sheetName val="CS"/>
      <sheetName val="Actual EWH_PA_UA"/>
      <sheetName val="PRO_COAL"/>
      <sheetName val="PS"/>
      <sheetName val="Summary"/>
      <sheetName val="DBASE"/>
      <sheetName val="_SAF 02"/>
      <sheetName val="Art_22"/>
      <sheetName val="Bukubesar"/>
      <sheetName val="Control"/>
      <sheetName val="Built"/>
      <sheetName val="Validasi"/>
      <sheetName val="Art_236"/>
      <sheetName val="Sub_Acc5"/>
      <sheetName val="Premi_Iuran4"/>
      <sheetName val="Sch_16_12"/>
      <sheetName val="Sch_17_12"/>
      <sheetName val="Sch_14_22"/>
      <sheetName val="Sch_22_22"/>
      <sheetName val="Sch_22_42"/>
      <sheetName val="Sch_3_12"/>
      <sheetName val="corp_tax4"/>
      <sheetName val="U-3_1_1_telephone4"/>
      <sheetName val="A_u_g4"/>
      <sheetName val="Tax_Rate_20124"/>
      <sheetName val="VC_44"/>
      <sheetName val="G_3_2_1_Rekon_PPN_In_Premix4"/>
      <sheetName val="REKAP_PPH_214"/>
      <sheetName val="Approved_SUMMARY-20134"/>
      <sheetName val="Source_Sumsel"/>
      <sheetName val="FINANCIAL_ASSUMPTION"/>
      <sheetName val="Cetak_BG"/>
      <sheetName val="DATA_MASTER"/>
      <sheetName val="Sales_Report_MKTG"/>
      <sheetName val="PPH_23_-_26"/>
      <sheetName val="Income_S"/>
      <sheetName val="balance_sheet"/>
      <sheetName val="lookups"/>
      <sheetName val="Terak-Real"/>
      <sheetName val="Cover"/>
      <sheetName val="Output"/>
      <sheetName val="Matrix"/>
      <sheetName val="Sens Out"/>
      <sheetName val="W"/>
      <sheetName val="Engine"/>
      <sheetName val="Inputs"/>
      <sheetName val="Calcs"/>
      <sheetName val="Semen"/>
      <sheetName val="nr4.mj"/>
      <sheetName val="Company Asset Class Pivot"/>
      <sheetName val="Asset Class List"/>
      <sheetName val="gl"/>
      <sheetName val="R�sultats"/>
      <sheetName val="Listen"/>
      <sheetName val="JSiar"/>
      <sheetName val="Individual_Gross_Profit_J_-_Au1"/>
      <sheetName val="PL_(MONTHLY)1"/>
      <sheetName val="DATA_WP1"/>
      <sheetName val="ocean_voyage1"/>
      <sheetName val="PPH_23_-_261"/>
      <sheetName val="Permanent_info1"/>
      <sheetName val="Income_S1"/>
      <sheetName val="balance_sheet1"/>
      <sheetName val="CSG_Overhead1"/>
      <sheetName val="Plant_Overhead1"/>
      <sheetName val="DIRECT COST"/>
      <sheetName val="WP PASIVA"/>
      <sheetName val="WP LABA RUGI"/>
      <sheetName val="PREPMT"/>
      <sheetName val="Volumes"/>
      <sheetName val="Cash Flow"/>
      <sheetName val="kkp"/>
      <sheetName val="Identitas"/>
      <sheetName val="CA Sheet"/>
      <sheetName val="PX Graph"/>
      <sheetName val="WS 1219"/>
      <sheetName val="Profit &amp; Loss"/>
      <sheetName val="cuti besar"/>
      <sheetName val="payroll"/>
      <sheetName val="sorb planning"/>
      <sheetName val="Other charges (income)"/>
      <sheetName val="BEFORE ALLOCATION"/>
      <sheetName val="XG PU"/>
      <sheetName val="1106-M&amp;E"/>
      <sheetName val="1105-B&amp;I-OK"/>
      <sheetName val="Neraca detail per book"/>
      <sheetName val="1997"/>
      <sheetName val=" SPT 1771 FY 2010 FINAL.xlsx"/>
      <sheetName val="Individual_Gross_Profit_J_-_Au2"/>
      <sheetName val="PL_(MONTHLY)2"/>
      <sheetName val="Sch_16_13"/>
      <sheetName val="Sch_17_13"/>
      <sheetName val="Sch_14_23"/>
      <sheetName val="Sch_22_23"/>
      <sheetName val="Sch_22_43"/>
      <sheetName val="Sch_3_13"/>
      <sheetName val="DATA_WP2"/>
      <sheetName val="ocean_voyage2"/>
      <sheetName val="PPH_23_-_262"/>
      <sheetName val="CSG_Overhead2"/>
      <sheetName val="Plant_Overhead2"/>
      <sheetName val="Income_S2"/>
      <sheetName val="balance_sheet2"/>
      <sheetName val="Permanent_info2"/>
      <sheetName val="DAF_INVEN_U_O1"/>
      <sheetName val="ShareCapital_1"/>
      <sheetName val="Master_Cost_Center1"/>
      <sheetName val="Budget_BS1"/>
      <sheetName val="NAMA_PERUSAHAAN1"/>
      <sheetName val="Alokasi_Rutin1"/>
      <sheetName val="C1_NOV1"/>
      <sheetName val="Trading_Statement1"/>
      <sheetName val="data_(2)1"/>
      <sheetName val="PLN_Mar2"/>
      <sheetName val="PK_HJ__HP2"/>
      <sheetName val="Renc_Prod2"/>
      <sheetName val="PLN_Des2"/>
      <sheetName val="Biaya_Tot_PLN2"/>
      <sheetName val="PLN_Okt2"/>
      <sheetName val="PLN_Jan2"/>
      <sheetName val="PLN_Mei2"/>
      <sheetName val="PLN_Nov2"/>
      <sheetName val="PLN_Jun2"/>
      <sheetName val="PLN_Jul2"/>
      <sheetName val="PLN_Feb2"/>
      <sheetName val="PLN_Ags2"/>
      <sheetName val="PLN_Sep2"/>
      <sheetName val="PLN_Apr2"/>
      <sheetName val="Biaya_Tot_PLN_TDL_20032"/>
      <sheetName val="Renc_Semen_Keluar_prod_kantong2"/>
      <sheetName val="Tabel_Kode2"/>
      <sheetName val="Compare_to_competitor_ratio-BI1"/>
      <sheetName val="TB_avicena1"/>
      <sheetName val="NAMA_PT1"/>
      <sheetName val="EXPO_PER_BUYER1"/>
      <sheetName val="DATA_LIST1"/>
      <sheetName val="Individual_Gross_Profit_J_-_Au3"/>
      <sheetName val="PL_(MONTHLY)3"/>
      <sheetName val="corp_tax5"/>
      <sheetName val="U-3_1_1_telephone5"/>
      <sheetName val="Sch_16_14"/>
      <sheetName val="Sch_17_14"/>
      <sheetName val="Sch_14_24"/>
      <sheetName val="Sch_22_24"/>
      <sheetName val="Sch_22_44"/>
      <sheetName val="Sch_3_14"/>
      <sheetName val="DATA_WP3"/>
      <sheetName val="ocean_voyage3"/>
      <sheetName val="PPH_23_-_263"/>
      <sheetName val="CSG_Overhead3"/>
      <sheetName val="Plant_Overhead3"/>
      <sheetName val="Income_S3"/>
      <sheetName val="balance_sheet3"/>
      <sheetName val="Permanent_info3"/>
      <sheetName val="DAF_INVEN_U_O2"/>
      <sheetName val="ShareCapital_2"/>
      <sheetName val="Master_Cost_Center2"/>
      <sheetName val="Budget_BS2"/>
      <sheetName val="NAMA_PERUSAHAAN2"/>
      <sheetName val="Alokasi_Rutin2"/>
      <sheetName val="C1_NOV2"/>
      <sheetName val="Trading_Statement2"/>
      <sheetName val="data_(2)2"/>
      <sheetName val="PLN_Mar3"/>
      <sheetName val="PK_HJ__HP3"/>
      <sheetName val="Renc_Prod3"/>
      <sheetName val="PLN_Des3"/>
      <sheetName val="Biaya_Tot_PLN3"/>
      <sheetName val="PLN_Okt3"/>
      <sheetName val="PLN_Jan3"/>
      <sheetName val="PLN_Mei3"/>
      <sheetName val="PLN_Nov3"/>
      <sheetName val="PLN_Jun3"/>
      <sheetName val="PLN_Jul3"/>
      <sheetName val="PLN_Feb3"/>
      <sheetName val="PLN_Ags3"/>
      <sheetName val="PLN_Sep3"/>
      <sheetName val="PLN_Apr3"/>
      <sheetName val="Biaya_Tot_PLN_TDL_20033"/>
      <sheetName val="Renc_Semen_Keluar_prod_kantong3"/>
      <sheetName val="Tabel_Kode3"/>
      <sheetName val="Compare_to_competitor_ratio-BI2"/>
      <sheetName val="TB_avicena2"/>
      <sheetName val="NAMA_PT2"/>
      <sheetName val="EXPO_PER_BUYER2"/>
      <sheetName val="DATA_LIST2"/>
      <sheetName val="TB_after_Reval-Server1"/>
      <sheetName val="DPS_OK1"/>
      <sheetName val="Non-Statistical_Sampling1"/>
      <sheetName val="SW1"/>
      <sheetName val="MACHINE"/>
      <sheetName val="Family"/>
      <sheetName val="Rumus"/>
      <sheetName val="Pengalaman Per"/>
      <sheetName val="Harvest'CostQ01"/>
      <sheetName val="MatureManuring"/>
      <sheetName val="MatureMandays"/>
      <sheetName val="ManDay_2004"/>
      <sheetName val="BUD_vs_PROJ"/>
      <sheetName val="BAL"/>
      <sheetName val="Syarat"/>
      <sheetName val="DPS_OK2"/>
      <sheetName val="TB_after_Reval-Server2"/>
      <sheetName val="corp_tax6"/>
      <sheetName val="U-3_1_1_telephone6"/>
      <sheetName val="Art_237"/>
      <sheetName val="Sub_Acc6"/>
      <sheetName val="Master_Cost_Center3"/>
      <sheetName val="Budget_BS3"/>
      <sheetName val="NAMA_PERUSAHAAN3"/>
      <sheetName val="C1_NOV3"/>
      <sheetName val="ShareCapital_3"/>
      <sheetName val="Alokasi_Rutin3"/>
      <sheetName val="Compare_to_competitor_ratio-BI3"/>
      <sheetName val="DPS_OK3"/>
      <sheetName val="data_(2)3"/>
      <sheetName val="DATA_LIST3"/>
      <sheetName val="PLN_Mar4"/>
      <sheetName val="PK_HJ__HP4"/>
      <sheetName val="Renc_Prod4"/>
      <sheetName val="PLN_Des4"/>
      <sheetName val="Biaya_Tot_PLN4"/>
      <sheetName val="PLN_Okt4"/>
      <sheetName val="PLN_Jan4"/>
      <sheetName val="PLN_Mei4"/>
      <sheetName val="PLN_Nov4"/>
      <sheetName val="PLN_Jun4"/>
      <sheetName val="PLN_Jul4"/>
      <sheetName val="PLN_Feb4"/>
      <sheetName val="PLN_Ags4"/>
      <sheetName val="PLN_Sep4"/>
      <sheetName val="PLN_Apr4"/>
      <sheetName val="Biaya_Tot_PLN_TDL_20034"/>
      <sheetName val="Renc_Semen_Keluar_prod_kantong4"/>
      <sheetName val="Tabel_Kode4"/>
      <sheetName val="TB_after_Reval-Server3"/>
      <sheetName val="Sch_16_15"/>
      <sheetName val="Sch_17_15"/>
      <sheetName val="Sch_14_25"/>
      <sheetName val="Sch_22_25"/>
      <sheetName val="Sch_22_45"/>
      <sheetName val="Sch_3_15"/>
      <sheetName val="corp_tax7"/>
      <sheetName val="U-3_1_1_telephone7"/>
      <sheetName val="Art_238"/>
      <sheetName val="Sub_Acc7"/>
      <sheetName val="A_u_g5"/>
      <sheetName val="Tax_Rate_20125"/>
      <sheetName val="Premi_Iuran5"/>
      <sheetName val="Master_Cost_Center4"/>
      <sheetName val="Individual_Gross_Profit_J_-_Au4"/>
      <sheetName val="PL_(MONTHLY)4"/>
      <sheetName val="Budget_BS4"/>
      <sheetName val="NAMA_PERUSAHAAN4"/>
      <sheetName val="C1_NOV4"/>
      <sheetName val="CSG_Overhead4"/>
      <sheetName val="Plant_Overhead4"/>
      <sheetName val="DATA_WP4"/>
      <sheetName val="ShareCapital_4"/>
      <sheetName val="Alokasi_Rutin4"/>
      <sheetName val="Compare_to_competitor_ratio-BI4"/>
      <sheetName val="Permanent_info4"/>
      <sheetName val="DPS_OK4"/>
      <sheetName val="data_(2)4"/>
      <sheetName val="DATA_LIST4"/>
      <sheetName val="PLN_Mar5"/>
      <sheetName val="PK_HJ__HP5"/>
      <sheetName val="Renc_Prod5"/>
      <sheetName val="PLN_Des5"/>
      <sheetName val="Biaya_Tot_PLN5"/>
      <sheetName val="PLN_Okt5"/>
      <sheetName val="PLN_Jan5"/>
      <sheetName val="PLN_Mei5"/>
      <sheetName val="PLN_Nov5"/>
      <sheetName val="PLN_Jun5"/>
      <sheetName val="PLN_Jul5"/>
      <sheetName val="PLN_Feb5"/>
      <sheetName val="PLN_Ags5"/>
      <sheetName val="PLN_Sep5"/>
      <sheetName val="PLN_Apr5"/>
      <sheetName val="Biaya_Tot_PLN_TDL_20035"/>
      <sheetName val="Renc_Semen_Keluar_prod_kantong5"/>
      <sheetName val="Tabel_Kode5"/>
      <sheetName val="Journal_Template4"/>
      <sheetName val="TB_after_Reval-Server4"/>
      <sheetName val="Sch_16_16"/>
      <sheetName val="Sch_17_16"/>
      <sheetName val="Sch_14_26"/>
      <sheetName val="Sch_22_26"/>
      <sheetName val="Sch_22_46"/>
      <sheetName val="Sch_3_16"/>
      <sheetName val="corp_tax8"/>
      <sheetName val="U-3_1_1_telephone8"/>
      <sheetName val="Art_239"/>
      <sheetName val="Sub_Acc8"/>
      <sheetName val="A_u_g6"/>
      <sheetName val="Tax_Rate_20126"/>
      <sheetName val="Premi_Iuran6"/>
      <sheetName val="VC_45"/>
      <sheetName val="G_3_2_1_Rekon_PPN_In_Premix5"/>
      <sheetName val="REKAP_PPH_215"/>
      <sheetName val="Approved_SUMMARY-20135"/>
      <sheetName val="Master_Cost_Center5"/>
      <sheetName val="Individual_Gross_Profit_J_-_Au5"/>
      <sheetName val="PL_(MONTHLY)5"/>
      <sheetName val="Budget_BS5"/>
      <sheetName val="NAMA_PERUSAHAAN5"/>
      <sheetName val="C1_NOV5"/>
      <sheetName val="CSG_Overhead5"/>
      <sheetName val="Plant_Overhead5"/>
      <sheetName val="DATA_WP5"/>
      <sheetName val="ShareCapital_5"/>
      <sheetName val="Alokasi_Rutin5"/>
      <sheetName val="Compare_to_competitor_ratio-BI5"/>
      <sheetName val="Permanent_info5"/>
      <sheetName val="DPS_OK5"/>
      <sheetName val="data_(2)5"/>
      <sheetName val="DATA_LIST5"/>
      <sheetName val="PLN_Mar6"/>
      <sheetName val="PK_HJ__HP6"/>
      <sheetName val="Renc_Prod6"/>
      <sheetName val="PLN_Des6"/>
      <sheetName val="Biaya_Tot_PLN6"/>
      <sheetName val="PLN_Okt6"/>
      <sheetName val="PLN_Jan6"/>
      <sheetName val="PLN_Mei6"/>
      <sheetName val="PLN_Nov6"/>
      <sheetName val="PLN_Jun6"/>
      <sheetName val="PLN_Jul6"/>
      <sheetName val="PLN_Feb6"/>
      <sheetName val="PLN_Ags6"/>
      <sheetName val="PLN_Sep6"/>
      <sheetName val="PLN_Apr6"/>
      <sheetName val="Biaya_Tot_PLN_TDL_20036"/>
      <sheetName val="Renc_Semen_Keluar_prod_kantong6"/>
      <sheetName val="Tabel_Kode6"/>
      <sheetName val="Journal_Template5"/>
      <sheetName val="TB_after_Reval-Server5"/>
      <sheetName val="des"/>
      <sheetName val="Sketch Page"/>
      <sheetName val="KKP 01 Audit"/>
      <sheetName val="Lap. Keuangan Des "/>
      <sheetName val="RATE"/>
      <sheetName val="data-hujan"/>
      <sheetName val="Curah hujan"/>
      <sheetName val="MGR-12"/>
      <sheetName val="keb-bbm"/>
      <sheetName val="BSHO_Report"/>
      <sheetName val="Check_Sheet"/>
      <sheetName val="PLHO_Report"/>
      <sheetName val="Man_power"/>
      <sheetName val="Salesdata01-10 2004"/>
      <sheetName val="RumusTB 1 bln"/>
      <sheetName val="EE-PROP"/>
      <sheetName val="KRPPT.03"/>
      <sheetName val="DRAFT"/>
      <sheetName val="NEW-PANEL"/>
      <sheetName val="Cip"/>
      <sheetName val="tr-28202"/>
      <sheetName val="chemcal"/>
      <sheetName val="STAT&quot;D&quot;"/>
      <sheetName val="T.B"/>
      <sheetName val="G.200 - Depreciation exp"/>
      <sheetName val="G-300 - Allocation of dep"/>
      <sheetName val="cilandak payroll"/>
      <sheetName val="B"/>
      <sheetName val="SUM-IN"/>
      <sheetName val="AIN"/>
      <sheetName val="ARG"/>
      <sheetName val="ADR"/>
      <sheetName val="TB3889"/>
      <sheetName val="PL1"/>
      <sheetName val="AQL"/>
      <sheetName val="SJY"/>
      <sheetName val="SLW"/>
      <sheetName val="Asumsi"/>
      <sheetName val="Perhitungan"/>
      <sheetName val="BOM"/>
      <sheetName val="Input CM"/>
      <sheetName val="Solar,Cal V"/>
      <sheetName val="Stok9"/>
      <sheetName val="Input Kiln"/>
      <sheetName val="Listrik"/>
      <sheetName val="Input RM"/>
      <sheetName val="Input_Rerestok"/>
      <sheetName val="Input SGG"/>
      <sheetName val="Stock1+TB"/>
      <sheetName val="Stok23"/>
      <sheetName val="Stok4"/>
      <sheetName val="Stok5"/>
      <sheetName val="RKAP"/>
      <sheetName val="WCrestated"/>
      <sheetName val="M"/>
      <sheetName val="Sumber_Hidup1"/>
      <sheetName val="Angs_B_Group1"/>
      <sheetName val="IMPUT_PENERIMAAN_BULK_WB1"/>
      <sheetName val="HUTANG_PER_VENDOR_091"/>
      <sheetName val="IMPUT_PENERIMAAN_BAG_PRODUKSI1"/>
      <sheetName val="PEMAKAIAN_BY_PRODUKSI1"/>
      <sheetName val="UI_-_Brands1"/>
      <sheetName val="UI_-_Pat_Dyn1"/>
      <sheetName val="Affirm_Retrieve1"/>
      <sheetName val="UI_-_Additional1"/>
      <sheetName val="Main_Title1"/>
      <sheetName val="TelkomInfra_-_Revenue_Monthly1"/>
      <sheetName val="A_Grade_Hiten_-_Local1"/>
      <sheetName val="O-5_Tax_23_Prepaid"/>
      <sheetName val="Cetak_BG1"/>
      <sheetName val="Sales_Report_MKTG1"/>
      <sheetName val="LEDGER_2019"/>
      <sheetName val="LEDGER_2020"/>
      <sheetName val="E-faktur_(FP)"/>
      <sheetName val="RECAP_(TIDAK_ADA_DI_GL_VAT)"/>
      <sheetName val="look_up"/>
      <sheetName val="840_01"/>
      <sheetName val="840_02"/>
      <sheetName val="Account_Code"/>
      <sheetName val="Region_Code"/>
      <sheetName val="Product_Group_Code"/>
      <sheetName val="software_wp"/>
      <sheetName val="Div&amp;Grade_List"/>
      <sheetName val="&quot;Specific&quot;_COA_List"/>
      <sheetName val="Source_Sumsel1"/>
      <sheetName val="ren_kerj_2014"/>
      <sheetName val="ANNUAL_CJ20"/>
      <sheetName val="ANNUAL_DM2"/>
      <sheetName val="r_tanam"/>
      <sheetName val="RATOON_CJ20"/>
      <sheetName val="RATOON_DM2"/>
      <sheetName val="WS_1219"/>
      <sheetName val="Realisasi_Acc_Exp_-_BP"/>
      <sheetName val="New_Ref"/>
      <sheetName val="Client_AJE"/>
      <sheetName val="Cash_Flow"/>
      <sheetName val="FA_Movement"/>
      <sheetName val="Plan_Prod"/>
      <sheetName val="Actual_EWH_PA_UA"/>
      <sheetName val="_SAF_02"/>
      <sheetName val="Isolasi_Luar_Dalam"/>
      <sheetName val="Isolasi_Luar"/>
      <sheetName val="FINANCIAL_ASSUMPTION1"/>
      <sheetName val="DATA_MASTER1"/>
      <sheetName val="WS-December'98"/>
      <sheetName val="Noodles (assumptions)"/>
      <sheetName val="Fixset"/>
      <sheetName val="11b"/>
      <sheetName val="CRITERIA3"/>
    </sheetNames>
    <sheetDataSet>
      <sheetData sheetId="0" refreshError="1">
        <row r="5">
          <cell r="D5" t="str">
            <v>SEPARATE SOFTWARE</v>
          </cell>
          <cell r="E5">
            <v>0</v>
          </cell>
          <cell r="F5">
            <v>0</v>
          </cell>
          <cell r="G5" t="str">
            <v>File name</v>
          </cell>
        </row>
        <row r="6">
          <cell r="D6" t="str">
            <v>Commercial reports - Actual</v>
          </cell>
          <cell r="E6">
            <v>0</v>
          </cell>
          <cell r="F6">
            <v>0</v>
          </cell>
          <cell r="G6" t="str">
            <v>PCDM91</v>
          </cell>
        </row>
        <row r="7">
          <cell r="D7" t="str">
            <v>Commercial reports - Budget</v>
          </cell>
          <cell r="E7">
            <v>0</v>
          </cell>
          <cell r="F7">
            <v>0</v>
          </cell>
          <cell r="G7" t="str">
            <v>PCQP</v>
          </cell>
        </row>
        <row r="8">
          <cell r="D8" t="str">
            <v>Operational reports (ERG)</v>
          </cell>
          <cell r="E8">
            <v>0</v>
          </cell>
          <cell r="F8">
            <v>0</v>
          </cell>
          <cell r="G8" t="str">
            <v>C: SDS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/>
      <sheetData sheetId="45" refreshError="1"/>
      <sheetData sheetId="46" refreshError="1"/>
      <sheetData sheetId="47" refreshError="1"/>
      <sheetData sheetId="48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/>
      <sheetData sheetId="85"/>
      <sheetData sheetId="86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/>
      <sheetData sheetId="190"/>
      <sheetData sheetId="191"/>
      <sheetData sheetId="192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 refreshError="1"/>
      <sheetData sheetId="236" refreshError="1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/>
      <sheetData sheetId="250"/>
      <sheetData sheetId="251"/>
      <sheetData sheetId="252"/>
      <sheetData sheetId="253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/>
      <sheetData sheetId="280" refreshError="1"/>
      <sheetData sheetId="281" refreshError="1"/>
      <sheetData sheetId="282" refreshError="1"/>
      <sheetData sheetId="283" refreshError="1"/>
      <sheetData sheetId="284"/>
      <sheetData sheetId="285" refreshError="1"/>
      <sheetData sheetId="286" refreshError="1"/>
      <sheetData sheetId="287"/>
      <sheetData sheetId="288"/>
      <sheetData sheetId="289"/>
      <sheetData sheetId="290" refreshError="1"/>
      <sheetData sheetId="291"/>
      <sheetData sheetId="292"/>
      <sheetData sheetId="293"/>
      <sheetData sheetId="294"/>
      <sheetData sheetId="295"/>
      <sheetData sheetId="296"/>
      <sheetData sheetId="297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/>
      <sheetData sheetId="341"/>
      <sheetData sheetId="342"/>
      <sheetData sheetId="343"/>
      <sheetData sheetId="344"/>
      <sheetData sheetId="345"/>
      <sheetData sheetId="346"/>
      <sheetData sheetId="347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/>
      <sheetData sheetId="609"/>
      <sheetData sheetId="610"/>
      <sheetData sheetId="611"/>
      <sheetData sheetId="612"/>
      <sheetData sheetId="613"/>
      <sheetData sheetId="614"/>
      <sheetData sheetId="615"/>
      <sheetData sheetId="616"/>
      <sheetData sheetId="617"/>
      <sheetData sheetId="618"/>
      <sheetData sheetId="619"/>
      <sheetData sheetId="620"/>
      <sheetData sheetId="621"/>
      <sheetData sheetId="622"/>
      <sheetData sheetId="623"/>
      <sheetData sheetId="624"/>
      <sheetData sheetId="625"/>
      <sheetData sheetId="626"/>
      <sheetData sheetId="627"/>
      <sheetData sheetId="628"/>
      <sheetData sheetId="629"/>
      <sheetData sheetId="630"/>
      <sheetData sheetId="631"/>
      <sheetData sheetId="632"/>
      <sheetData sheetId="633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/>
      <sheetData sheetId="804"/>
      <sheetData sheetId="805"/>
      <sheetData sheetId="806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/>
      <sheetData sheetId="850"/>
      <sheetData sheetId="851"/>
      <sheetData sheetId="852"/>
      <sheetData sheetId="853"/>
      <sheetData sheetId="854"/>
      <sheetData sheetId="855"/>
      <sheetData sheetId="856"/>
      <sheetData sheetId="857"/>
      <sheetData sheetId="858"/>
      <sheetData sheetId="859"/>
      <sheetData sheetId="860"/>
      <sheetData sheetId="86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/>
      <sheetData sheetId="885"/>
      <sheetData sheetId="886"/>
      <sheetData sheetId="887"/>
      <sheetData sheetId="888"/>
      <sheetData sheetId="889"/>
      <sheetData sheetId="890"/>
      <sheetData sheetId="891"/>
      <sheetData sheetId="892"/>
      <sheetData sheetId="893"/>
      <sheetData sheetId="894"/>
      <sheetData sheetId="895"/>
      <sheetData sheetId="896"/>
      <sheetData sheetId="897"/>
      <sheetData sheetId="898" refreshError="1"/>
      <sheetData sheetId="899" refreshError="1"/>
      <sheetData sheetId="900" refreshError="1"/>
      <sheetData sheetId="901" refreshError="1"/>
      <sheetData sheetId="902" refreshError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LE1"/>
      <sheetName val="(Global Parameters)"/>
      <sheetName val="sapactivexlhiddensheet"/>
      <sheetName val="課題表"/>
      <sheetName val="Culture of Empowerment"/>
      <sheetName val="GeneralInfo"/>
      <sheetName val="#REF!"/>
      <sheetName val="#REF"/>
      <sheetName val="April"/>
      <sheetName val="Mei "/>
      <sheetName val="Juni"/>
      <sheetName val="Juli"/>
      <sheetName val=" Repair Juli"/>
      <sheetName val="Agustus"/>
      <sheetName val="SUMMARY"/>
      <sheetName val="look_up_val"/>
      <sheetName val="Trial"/>
      <sheetName val="社員リスト"/>
      <sheetName val="monthly budget"/>
    </sheetNames>
    <definedNames>
      <definedName name="Select_TBL"/>
    </defined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ｼｰﾄASSY見積 "/>
      <sheetName val="SMT見積"/>
      <sheetName val="MAIN時間見積り表紙 (台瑞）"/>
      <sheetName val="MAIN時間見積り"/>
      <sheetName val="SUB時間見積り2表紙（海外）"/>
      <sheetName val="SUB時間見積り２"/>
      <sheetName val="PN時間見積り３表紙(海外）"/>
      <sheetName val="PN時間見積り３"/>
      <sheetName val="社員リスト"/>
      <sheetName val="TB"/>
      <sheetName val="課題表"/>
      <sheetName val="185 New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/>
      <sheetData sheetId="9" refreshError="1"/>
      <sheetData sheetId="10" refreshError="1"/>
      <sheetData sheetId="11" refreshError="1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確認書"/>
      <sheetName val="処理概要"/>
      <sheetName val="処理機能記述"/>
      <sheetName val="別紙(IPO)"/>
      <sheetName val="別紙①"/>
      <sheetName val="別紙&lt;1&gt;"/>
      <sheetName val="画面遷移図"/>
      <sheetName val="画面レイアウト"/>
      <sheetName val="画面機能定義"/>
      <sheetName val="画面項目定義"/>
      <sheetName val="帳票レイアウト"/>
      <sheetName val="帳票項目定義"/>
      <sheetName val="関電）外部設計ブランクフォーム（IPO)"/>
      <sheetName val="Monthly report"/>
      <sheetName val="Trial"/>
      <sheetName val="TB"/>
      <sheetName val="MAIN時間見積り"/>
      <sheetName val="April"/>
      <sheetName val="Mei "/>
      <sheetName val="Juni"/>
      <sheetName val="Juli"/>
      <sheetName val=" Repair Juli"/>
      <sheetName val="Agustu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選択項目一覧"/>
      <sheetName val="Marshal"/>
      <sheetName val="Constants"/>
      <sheetName val="F1771-II"/>
      <sheetName val="F1771-III"/>
      <sheetName val="課題表"/>
      <sheetName val="仕様書PG"/>
      <sheetName val="Trial"/>
      <sheetName val="処理機能記述"/>
      <sheetName val="Basic"/>
      <sheetName val="入力規則リスト"/>
      <sheetName val="Valuation test"/>
      <sheetName val="基礎表（新工場）"/>
      <sheetName val="SUMMARY"/>
      <sheetName val="MAIN時間見積り"/>
      <sheetName val="#REF!"/>
      <sheetName val="A"/>
      <sheetName val="前期売上在庫"/>
      <sheetName val="使用物質"/>
      <sheetName val="報告書表紙"/>
      <sheetName val="DD96.1.18"/>
    </sheetNames>
    <sheetDataSet>
      <sheetData sheetId="0" refreshError="1">
        <row r="1">
          <cell r="A1" t="str">
            <v>汎用ﾓｼﾞｭｰﾙ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レポートレイアウト"/>
      <sheetName val="５月作業計画"/>
      <sheetName val="ﾍｯﾀﾞ"/>
      <sheetName val="001"/>
      <sheetName val="002"/>
      <sheetName val="表紙"/>
      <sheetName val="TABLE"/>
      <sheetName val="確認書"/>
      <sheetName val="機能 (3)"/>
      <sheetName val="機能"/>
      <sheetName val="機能 (2)"/>
      <sheetName val="遷移図"/>
      <sheetName val="IPO"/>
      <sheetName val="画面レ"/>
      <sheetName val="画面項目"/>
      <sheetName val="帳票ﾚA4"/>
      <sheetName val="帳票項目"/>
      <sheetName val="ﾃﾞｰﾀ構造図(ﾄﾘｶﾞｰ)"/>
      <sheetName val="ﾃﾞｰﾀ項目(ﾄﾘｶﾞｰ)"/>
      <sheetName val="ﾃﾞｰﾀ構造図(搬入場所)"/>
      <sheetName val="ﾃﾞｰﾀ項目(搬入場所)"/>
      <sheetName val="別紙①"/>
      <sheetName val="別紙②"/>
      <sheetName val="概要処理ﾌﾛｰ (ZJPMM078)"/>
      <sheetName val="概要処理ﾌﾛｰ (ZJPMM079)"/>
      <sheetName val="R3関連補足(ZJPMM079)"/>
      <sheetName val="概要処理ﾌﾛｰ(ZJPMM080)"/>
      <sheetName val="R3関連補足(ZJPMM080)"/>
      <sheetName val="概要処理ﾌﾛｰ (ZJPMM081) "/>
      <sheetName val="概要処理ﾌﾛｰ (ZJPMM083)"/>
      <sheetName val="概要処理ﾌﾛｰ(ZJPMM084)"/>
      <sheetName val="R3関連補足(ZJPMM084)"/>
      <sheetName val="概要処理ﾌﾛｰ(ZJPMM085)"/>
      <sheetName val="R3関連補足(ZJPMM085)"/>
      <sheetName val="概要処理ﾌﾛｰZJPMM086)"/>
      <sheetName val="概要処理ﾌﾛｰ（ZJPMM137）"/>
      <sheetName val="概要処理ﾌﾛｰ（ZJPMM137） (2)"/>
      <sheetName val="概要処理ﾌﾛｰ（ZJPMM138）"/>
      <sheetName val="概要処理ﾌﾛｰ (ZJPOMM033)"/>
      <sheetName val="R3関連画面（ZJPOMM033）"/>
      <sheetName val="概要処理ﾌﾛｰ (ZJPOMM034)"/>
      <sheetName val="R3関連画面（ZJPOMM034） "/>
      <sheetName val="概要処理ﾌﾛｰ (ZJPOMM035)"/>
      <sheetName val="概要処理ﾌﾛｰ  (ZJPOMM036)"/>
      <sheetName val="概要処理ﾌﾛｰ (ZJPOMM037)"/>
      <sheetName val="概要処理ﾌﾛｰ（ZJPOMM038）"/>
      <sheetName val="R3関連画面（ZJPOMM038）"/>
      <sheetName val="概要処理ﾌﾛｰ（ZJPOMM039）"/>
      <sheetName val="R3関連画面（ZJPOMM039)"/>
      <sheetName val="処理概要図"/>
      <sheetName val="IF-FILE"/>
      <sheetName val="IF(FILE-R3）(1)"/>
      <sheetName val="IF(FILE-R3）(2)"/>
      <sheetName val="IF(FILE-R3）(3)"/>
      <sheetName val="R3関連画面 (1)"/>
      <sheetName val="R3関連画面 (2)"/>
      <sheetName val="R3関連画面 (3)"/>
      <sheetName val="R3関連画面 (4)"/>
      <sheetName val="R3関連画面 (5)"/>
      <sheetName val="R3関連画面 (6)"/>
      <sheetName val="表紙 (2)"/>
      <sheetName val="IPO(旧版)"/>
      <sheetName val="IPO (最新版)"/>
      <sheetName val="ﾒｯｾｰｼﾞ"/>
      <sheetName val="補足"/>
      <sheetName val="処理フロー"/>
      <sheetName val="変更履歴"/>
      <sheetName val="機能構造図"/>
      <sheetName val="SP(条件指定検索)"/>
      <sheetName val="SP(発注人略称明細)"/>
      <sheetName val="SP(ｱｲﾃﾑNo明細)"/>
      <sheetName val="SP(ｱｲﾃﾑｵｰﾀﾞ明細)"/>
      <sheetName val="SP(相手先ｵｰﾀﾞ明細)"/>
      <sheetName val="SP(納入船積表示)"/>
      <sheetName val="IPO(指定条件検索)"/>
      <sheetName val="IPO(発注人略称)"/>
      <sheetName val="IPO(ｱｲﾃﾑNo)"/>
      <sheetName val="IPO(ｱｲﾃﾑｵｰﾀﾞ)"/>
      <sheetName val="IPO(相手先ｵｰﾀﾞ)"/>
      <sheetName val="IPO(納入船積表示)"/>
      <sheetName val="UT (指定条件検索)"/>
      <sheetName val="UT (発注人略称)"/>
      <sheetName val="UT (ｱｲﾃﾑNo)"/>
      <sheetName val="UT (ｱｲﾃﾑｵｰﾀﾞ)"/>
      <sheetName val="UT (相手先ｵｰﾀﾞ)"/>
      <sheetName val="UT (納入船積表示)"/>
      <sheetName val="UTﾊﾟﾀｰﾝ(初期画面)"/>
      <sheetName val="UTﾊﾟﾀｰﾝ(検索結果)"/>
      <sheetName val="ﾌﾛｰ "/>
      <sheetName val="MSG定義"/>
      <sheetName val="入力ﾁｪｯｸ (指定条件検索)"/>
      <sheetName val="入力ﾁｪｯｸ (品番明細)"/>
      <sheetName val="画面レ(指定条件検索)"/>
      <sheetName val="画面項目（指定条件検索）"/>
      <sheetName val="画面レ(発注人略称)"/>
      <sheetName val="画面項目(発注人略称)"/>
      <sheetName val="画面レ(ｱｲﾃﾑNo)"/>
      <sheetName val="画面項目(ｱｲﾃﾑNo)"/>
      <sheetName val="画面レ(ｱｲﾃﾑｵｰﾀﾞ)"/>
      <sheetName val="画面項目(ｱｲﾃﾑｵｰﾀﾞ)"/>
      <sheetName val="画面レ(相手先ｵｰﾀﾞ)"/>
      <sheetName val="画面項目(相手先ｵｰﾀﾞ)"/>
      <sheetName val="画面レ(納入船積表示)"/>
      <sheetName val="画面項目(納入船積表示)"/>
      <sheetName val="編集 (PO表示)"/>
      <sheetName val="編集 (発注人略称明細)"/>
      <sheetName val="編集 (ｱｲﾃﾑNo明細)"/>
      <sheetName val="編集 (ｱｲﾃﾑｵｰﾀﾞ明細)"/>
      <sheetName val="編集 (相手先ｵｰﾀﾞ明細)"/>
      <sheetName val="編集 (納入船積表示)"/>
      <sheetName val="編集 (発注人略称CSV)"/>
      <sheetName val="編集 (ｱｲﾃﾑNo CSV)"/>
      <sheetName val="編集 (ｱｲﾃﾑｵｰﾀﾞCSV)"/>
      <sheetName val="編集 (相手先ｵｰﾀﾞCSV)"/>
      <sheetName val="編集 (納入船積表示CSV)"/>
      <sheetName val="画面機能（条件指定検索）"/>
      <sheetName val="画面機能（品番明細）"/>
      <sheetName val="画面機能(納入船積表示)"/>
      <sheetName val="画面遷移"/>
      <sheetName val="ｵﾌﾞｼﾞｪｸﾄ"/>
      <sheetName val="編集 (ｴﾗｰ情報)"/>
      <sheetName val="別紙）ｱﾌﾟﾘﾛｸﾞ定義書"/>
      <sheetName val="SP"/>
      <sheetName val="画面項目 (一覧出力)"/>
      <sheetName val="編集 (取引NO一覧)"/>
      <sheetName val="編集 (一覧出力)"/>
      <sheetName val="編集 (一覧出力CSV)"/>
      <sheetName val="UT"/>
      <sheetName val="UTﾊﾟﾀｰﾝ"/>
      <sheetName val="入力ﾁｪｯｸ"/>
      <sheetName val="画面機能"/>
      <sheetName val="文書履歴"/>
      <sheetName val="画面フロー"/>
      <sheetName val="入出力定義"/>
      <sheetName val="エラー処理定義"/>
      <sheetName val="メッセージ一覧"/>
      <sheetName val="権限制御定義"/>
      <sheetName val="画面定義"/>
      <sheetName val="画面レイアウト"/>
      <sheetName val="補足事項"/>
      <sheetName val="補足事項区分"/>
      <sheetName val="kna1"/>
      <sheetName val="knb1"/>
      <sheetName val="テストデータ記述2"/>
      <sheetName val="Sheet1"/>
      <sheetName val="Sheet2"/>
      <sheetName val="Sheet3"/>
      <sheetName val="販売"/>
      <sheetName val="物流"/>
      <sheetName val="購買"/>
      <sheetName val="生産1"/>
      <sheetName val="生産2"/>
      <sheetName val="テスト仕様書"/>
      <sheetName val="棚卸資産記入帳実績明細テーブル"/>
      <sheetName val="預け預り品記入帳実績明細テーブル"/>
      <sheetName val="【最新】テストコンディションシート"/>
      <sheetName val="参考1"/>
      <sheetName val="テスト対象機能一覧（参照用）"/>
      <sheetName val="テスト対象プロセス一覧（参照用）"/>
      <sheetName val="【旧】テストコンディションシート"/>
      <sheetName val="F00_機能表紙"/>
      <sheetName val="F02_基本仕様"/>
      <sheetName val="F03_アドオン機能詳細"/>
      <sheetName val="F06_画面・帳票遷移"/>
      <sheetName val="F07_帳票レイアウト(000)"/>
      <sheetName val="F07_帳票レイアウト(001-1)"/>
      <sheetName val="F08_帳票項目定義(001-1)"/>
      <sheetName val="F13_補足説明"/>
      <sheetName val="F16_汎用モジュール定義"/>
      <sheetName val="TìÆvæ"/>
      <sheetName val="|_gCAEg"/>
      <sheetName val="表紙  "/>
      <sheetName val="承認票"/>
      <sheetName val="単体ﾃｽﾄ定義書"/>
      <sheetName val="ヘッダー"/>
      <sheetName val="統合決定表"/>
      <sheetName val="cdhdr.einkbeleg.2005.12.12.aa"/>
      <sheetName val="CDPOS.1"/>
      <sheetName val="Sheet4"/>
      <sheetName val="ekpo"/>
      <sheetName val="‚TŒŽì‹ÆŒv‰æ"/>
      <sheetName val="ƒŒƒ|_ƒgƒŒƒCƒAƒEƒg"/>
      <sheetName val="|[gCAEg"/>
      <sheetName val="ƒŒƒ|[ƒgƒŒƒCƒAƒEƒg"/>
      <sheetName val="ocean voyage"/>
      <sheetName val="Trial"/>
      <sheetName val="9"/>
      <sheetName val="MAIN時間見積り"/>
      <sheetName val="A"/>
      <sheetName val="選択項目一覧"/>
      <sheetName val="SUMMARY"/>
      <sheetName val="入力規則リスト"/>
      <sheetName val="表紙 "/>
      <sheetName val="更新履歴"/>
      <sheetName val="共通定義"/>
      <sheetName val="ﾕｰｻﾞEXIT(1)"/>
      <sheetName val="(ﾍｯﾀﾞ)"/>
      <sheetName val="(概要)"/>
      <sheetName val="(ﾕｰｻﾞ文書)"/>
      <sheetName val="(ｷｰﾜｰﾄﾞ)"/>
      <sheetName val="(その他)"/>
      <sheetName val="必要トランザクション一覧"/>
      <sheetName val="捺印用表紙"/>
      <sheetName val="改訂履歴"/>
      <sheetName val="作成物管理表"/>
      <sheetName val="機能概要"/>
      <sheetName val="機能補足"/>
      <sheetName val="画面項目定義"/>
      <sheetName val="帳票レイアウト(132)"/>
      <sheetName val="SVF・RM帳票出力定義"/>
      <sheetName val="帳票レイアウト"/>
      <sheetName val="帳票項目定義"/>
      <sheetName val="処理記述"/>
      <sheetName val="補足説明"/>
      <sheetName val="翻訳"/>
      <sheetName val="ヘッダ"/>
      <sheetName val="3_ステージング機能定義書（処理概要）"/>
      <sheetName val="4_ステージング機能定義書（処理フロー）"/>
      <sheetName val="6_ステージング機能定義書（項目対比表）"/>
      <sheetName val="エビデンス(単一価格データ)"/>
      <sheetName val="job一覧"/>
      <sheetName val="原紙"/>
      <sheetName val="SHOT(001)"/>
      <sheetName val="SHOT(002)"/>
      <sheetName val="SHOT(003)"/>
      <sheetName val="SHOT(004)"/>
      <sheetName val="SHOT(005)"/>
      <sheetName val="SHOT(006)"/>
      <sheetName val="SHOT(007)"/>
      <sheetName val="SHOT(008)"/>
      <sheetName val="SHOT(009)"/>
      <sheetName val="SHOT(010)"/>
      <sheetName val="SHOT(011)"/>
      <sheetName val="SHOT(012)"/>
      <sheetName val="SHOT(013)"/>
      <sheetName val="SHOT(014)"/>
      <sheetName val="SHOT(015)"/>
      <sheetName val="SHOT(016)"/>
      <sheetName val="SHOT(017)"/>
      <sheetName val="SHOT(018)"/>
      <sheetName val="SHOT(019)"/>
      <sheetName val="SHOT(020)"/>
      <sheetName val="SHOT(021)"/>
      <sheetName val="SHOT(022)"/>
      <sheetName val="SHOT(023)"/>
      <sheetName val="SHOT(024)"/>
      <sheetName val="SHOT(025)"/>
      <sheetName val="SHOT(026)"/>
      <sheetName val="SHOT(027)"/>
      <sheetName val="SHOT(028)"/>
      <sheetName val="SHOT(029)"/>
      <sheetName val="SHOT(030)"/>
      <sheetName val="SHOT(031)"/>
      <sheetName val="SHOT(032)"/>
      <sheetName val="SHOT(033)"/>
      <sheetName val="SHOT(034)"/>
      <sheetName val="SHOT(035)"/>
      <sheetName val="ヘッダ (2)"/>
      <sheetName val="SHOT(036)"/>
      <sheetName val="SHOT(037)"/>
      <sheetName val="SHOT(038)"/>
      <sheetName val="SHOT(039)"/>
      <sheetName val="SHOT(040)"/>
      <sheetName val="SHOT(041)"/>
      <sheetName val="SHOT(042)"/>
      <sheetName val="SHOT(043)"/>
      <sheetName val="SHOT(044)"/>
      <sheetName val="SHOT(45)"/>
      <sheetName val="SHOT(046)"/>
      <sheetName val="SHOT(047)"/>
      <sheetName val="SHOT(048)"/>
      <sheetName val="SHOT(049)"/>
      <sheetName val="SHOT(050-1)"/>
      <sheetName val="SHOT(050-2)"/>
      <sheetName val="SHOT(050-3)"/>
      <sheetName val="SHOT(051)"/>
      <sheetName val="SHOT(052)"/>
      <sheetName val="ヘッダ (3)"/>
      <sheetName val="SHOT(053)"/>
      <sheetName val="SHOT(054)"/>
      <sheetName val="SHOT(055)"/>
      <sheetName val="SHOT(056)"/>
      <sheetName val="SHOT(057)"/>
      <sheetName val="SHOT(058)"/>
      <sheetName val="ヘッダ (4)"/>
      <sheetName val="内部機能定義"/>
      <sheetName val="IPOﾀﾞｲｱｸﾞﾗﾑ"/>
      <sheetName val="（ﾍｯﾀﾞ）"/>
      <sheetName val="(20021209退避)内部機能定義"/>
      <sheetName val="(20021209退避)IPOﾀﾞｲｱｸﾞﾗﾑ"/>
      <sheetName val="画面定義 (2)"/>
      <sheetName val="画面レイアウト (2)"/>
      <sheetName val="改版履歴"/>
      <sheetName val="データ項目一覧"/>
      <sheetName val="ネーミング"/>
      <sheetName val="コントロール"/>
      <sheetName val="リストデータ設定シート"/>
      <sheetName val="レポートレイアウ⃈"/>
      <sheetName val="現行"/>
      <sheetName val="改善案"/>
      <sheetName val="画面"/>
      <sheetName val="TSBFTPF"/>
      <sheetName val="開始送信"/>
      <sheetName val="終了送信"/>
      <sheetName val="停止送信"/>
      <sheetName val="終了取得"/>
      <sheetName val="処理概要"/>
      <sheetName val="処理詳細"/>
      <sheetName val="項目移送"/>
      <sheetName val="生産部"/>
      <sheetName val="従業員元データ"/>
      <sheetName val="課題表"/>
      <sheetName val="Constants"/>
      <sheetName val="処理機能記述"/>
      <sheetName val="社員リスト"/>
      <sheetName val="#REF!"/>
      <sheetName val="?????????"/>
      <sheetName val="_________"/>
      <sheetName val="185 New"/>
      <sheetName val="FE-1770-I"/>
      <sheetName val="FE-1770.P1"/>
      <sheetName val="FE-1770-II"/>
      <sheetName val="FREIGHT"/>
      <sheetName val="General"/>
      <sheetName val="SEWA FINAL_GEDUNG_"/>
      <sheetName val="brand cost"/>
      <sheetName val="Performance I"/>
      <sheetName val="Performance II"/>
      <sheetName val="Marsha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 refreshError="1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 refreshError="1"/>
      <sheetData sheetId="182"/>
      <sheetData sheetId="183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/>
      <sheetData sheetId="317" refreshError="1"/>
      <sheetData sheetId="318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25円ﾃﾞｰﾀ"/>
      <sheetName val="選択項目一覧"/>
      <sheetName val="MAIN時間見積り"/>
      <sheetName val="レポートレイアウト"/>
      <sheetName val="処理機能記述"/>
      <sheetName val="生産部"/>
      <sheetName val="従業員元データ"/>
      <sheetName val="入力規則リスト"/>
      <sheetName val="数量"/>
      <sheetName val="業務コード"/>
      <sheetName val="Sheet1"/>
      <sheetName val="業務計画"/>
      <sheetName val="DD96.1.18"/>
      <sheetName val="使用物質"/>
    </sheetNames>
    <sheetDataSet>
      <sheetData sheetId="0" refreshError="1">
        <row r="119">
          <cell r="E119">
            <v>0.01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1BOX原価表"/>
      <sheetName val="MAIN時間見積り"/>
      <sheetName val="選択項目一覧"/>
      <sheetName val="125円ﾃﾞｰﾀ"/>
      <sheetName val="SUMMARY"/>
      <sheetName val="A"/>
      <sheetName val="#REF!"/>
      <sheetName val="レポートレイアウト"/>
      <sheetName val="数量"/>
      <sheetName val="生産部"/>
      <sheetName val="書換え条件"/>
      <sheetName val=" 184期185期台数金額資料"/>
      <sheetName val="_184期185期台数金額資料"/>
      <sheetName val="side base"/>
      <sheetName val="lem"/>
      <sheetName val="Trial"/>
      <sheetName val="開発計画品番リスト"/>
      <sheetName val="PPH1298S"/>
      <sheetName val="表"/>
      <sheetName val="入力リスト"/>
      <sheetName val="使用物質"/>
      <sheetName val="Sheet1 (4)"/>
      <sheetName val="マスター検証内容"/>
    </sheetNames>
    <sheetDataSet>
      <sheetData sheetId="0" refreshError="1">
        <row r="6">
          <cell r="C6">
            <v>118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>
        <row r="6">
          <cell r="C6">
            <v>210</v>
          </cell>
        </row>
      </sheetData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書換え条件"/>
      <sheetName val="Chess単価入力"/>
      <sheetName val="未設定単価"/>
      <sheetName val="加工工数入力"/>
      <sheetName val="書換え構成"/>
      <sheetName val="SMILE構成"/>
      <sheetName val="Chess単価"/>
      <sheetName val="処理"/>
      <sheetName val="工数"/>
      <sheetName val="単価"/>
      <sheetName val="ﾏﾆｭｱﾙ"/>
      <sheetName val="レポートレイアウト"/>
      <sheetName val="125円ﾃﾞｰﾀ"/>
      <sheetName val="D1BOX原価表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2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Kubikasi"/>
      <sheetName val="BERAT CONT"/>
      <sheetName val="Data"/>
      <sheetName val="LAX (FEB 17) (2)"/>
      <sheetName val="SHG (1 MAR)"/>
      <sheetName val="PGU(B) (1 MAR)"/>
      <sheetName val="PGU(D) (1 MAR)"/>
      <sheetName val="MEL (1 MAR)"/>
      <sheetName val="SMZ PART Air (3 MAR)"/>
      <sheetName val="HAM (2 MAR)"/>
      <sheetName val="SHG( 2 MAR)"/>
      <sheetName val="PORT KLANG (MAR 2)"/>
      <sheetName val="SHG( 3 MAR)"/>
      <sheetName val="HAM (4 MAR)"/>
      <sheetName val="LHV (MAR 4)"/>
      <sheetName val="SMZ PART Air (5 MAR)"/>
      <sheetName val="SMZ Piano (MAR 5)"/>
      <sheetName val="TAIPEI (MAR 5)"/>
      <sheetName val="SMZ PART (MAR 5)"/>
      <sheetName val="SMZ PART (MAR 5) (2)"/>
      <sheetName val="PGU(B) (MAR 6)"/>
      <sheetName val="PGU(D) (MAR 6)"/>
      <sheetName val="PGU(AI) (MAR 6)"/>
      <sheetName val="VANC (MAR 6)"/>
      <sheetName val="SMZ PART (MAR 8)"/>
      <sheetName val="LAX (MAR 8)"/>
      <sheetName val="BKK (MAR 8)"/>
      <sheetName val="SHG( 9 MAR)"/>
      <sheetName val="LAX (MAR 9)"/>
      <sheetName val="SMZ BENCH AIR MAR 10)"/>
      <sheetName val="HAM 10 MAR)"/>
      <sheetName val="SOUTHAMPTON (MAR 10)"/>
      <sheetName val="LAX (MAR 10)"/>
      <sheetName val="SMZ PART Air (12 MAR)"/>
      <sheetName val="SMZ BENCH Mar 12)"/>
      <sheetName val="SMZ PART (MAR 12)"/>
      <sheetName val="LAX (MAR 12)"/>
      <sheetName val="HANGZHOU (MAR 12)"/>
      <sheetName val="HAM 12 MAR)"/>
      <sheetName val="SMZ PART Air (11 MAR)FOC)"/>
      <sheetName val="PORT KLANG (MAR 13)"/>
      <sheetName val="SHG( 13 2)"/>
      <sheetName val="SHG(MAR 13)"/>
      <sheetName val="PGU(B) (MAR 15)"/>
      <sheetName val="PGU(AI) (MAR 15)"/>
      <sheetName val="PGU(D) (MAR 15)"/>
      <sheetName val="LAX (MAR 16)"/>
      <sheetName val="SHG(MAR 17)"/>
      <sheetName val="LAX (MAR 17)"/>
      <sheetName val="HAM 17 MAR)"/>
      <sheetName val="SMZ PART (MAR 19)"/>
      <sheetName val="TAIPEI (MAR 18)"/>
      <sheetName val="SMZ PART Air (18)"/>
      <sheetName val="SMZ Piano (MAR 18)"/>
      <sheetName val="SMZ BENCH Mar 19)"/>
      <sheetName val="VANC (MAR 19)"/>
      <sheetName val="PGU(B) (MAR 19)"/>
      <sheetName val="PGU(D) (MAR 19)"/>
      <sheetName val="HAM 20 mar (1)"/>
      <sheetName val="HAM 20 mar (2)"/>
      <sheetName val="SOUTHAMPTON (MAR 22)"/>
      <sheetName val="LHV (MAR 22)"/>
      <sheetName val="PGU(B) (MAR 22)"/>
      <sheetName val="PGU(AI) (MAR 22)"/>
      <sheetName val="PGU(D) (MAR 22)"/>
      <sheetName val="HAM Mar 23)"/>
      <sheetName val="LAX (MAR 23)"/>
      <sheetName val="SMZ BENCH Mar 25)"/>
      <sheetName val="SMZ PART (MAR 25)"/>
      <sheetName val="Incheon (MAR 24)"/>
      <sheetName val="SMZ Piano (MAR 24)"/>
      <sheetName val="PORT KLANG (MAR 24)"/>
      <sheetName val="LHV (MAR 24)"/>
      <sheetName val="SMZ PART Air (1 APR)"/>
      <sheetName val="SMZ Air (1 APR)"/>
      <sheetName val="SHG(5 APR)"/>
      <sheetName val="SHG(5 APR) (2)"/>
      <sheetName val="PGU(B) APR 6)"/>
      <sheetName val="PGU(D) ( APR 6)"/>
      <sheetName val="LHV (APR 6)"/>
      <sheetName val="SMZ PART Air (9 APR)"/>
      <sheetName val="HAM (APR 7)"/>
      <sheetName val="LAX (APR 8)"/>
      <sheetName val="VANC (APR 8)"/>
      <sheetName val="SHG(APR 8 )"/>
      <sheetName val="SMZ BENCH APR 9)"/>
      <sheetName val="SMZ PART (APR 9)"/>
      <sheetName val="SMZ PART (APR 9) (QA)"/>
      <sheetName val="LAX (APR 9) (2)"/>
      <sheetName val="LAX (APR 10) (2)"/>
      <sheetName val="SHG(APR12)"/>
      <sheetName val="LAX (APR 12)"/>
      <sheetName val="HAM (APR 13)"/>
      <sheetName val="PGU(B) APR 13)"/>
      <sheetName val="PGU(D) ( APR 13)"/>
      <sheetName val="PGU(AI) (APR 13)"/>
      <sheetName val="PGU(B) APR 13) (2)"/>
      <sheetName val="PGU(D) ( APR 13) (2)"/>
      <sheetName val="PGU(AI) (APR 13) (2)"/>
      <sheetName val="LHV (APR 14)"/>
      <sheetName val="SHG(APR 14)"/>
      <sheetName val="MEL (APR 15)"/>
      <sheetName val="SMZ Piano (APR 15)"/>
      <sheetName val="SOUTH (APR 15)"/>
      <sheetName val="LAX (APR 15)"/>
      <sheetName val="SMZ Piano (APR 15) (2)"/>
      <sheetName val="SMZ PART (APR 16)"/>
      <sheetName val="HAM (APR 16)"/>
      <sheetName val="MEL (APR 16)"/>
      <sheetName val="SOUTH (APR 16)"/>
      <sheetName val="HANGZHOU (MAR 16)"/>
      <sheetName val="SHG(APR 17)"/>
      <sheetName val="SHG(APR 17) (2)"/>
      <sheetName val="PORT KLANG (APR 19)"/>
      <sheetName val="SHG(APR 19)"/>
      <sheetName val="PGU(B) APR 19)"/>
      <sheetName val="PGU(D) ( APR 19)"/>
      <sheetName val="PGU(AI) (APR 19)"/>
      <sheetName val="HAM (APR 20)"/>
      <sheetName val="LAX (APR 20)"/>
      <sheetName val="LAX BENCH(APR 20)"/>
      <sheetName val="SMZ Piano (APR 21)"/>
      <sheetName val="VANC (APR 21)"/>
      <sheetName val="Hongkong (APR 21)"/>
      <sheetName val="BKK (APR 21)"/>
      <sheetName val="LHV (APR 21)"/>
      <sheetName val="LHV (APR 21) (2)"/>
      <sheetName val="SMZ Piano (APR 22)"/>
      <sheetName val="SMZ BENCH APR22)"/>
      <sheetName val="SMZ PART (APR 22)"/>
      <sheetName val="SMZ PARTAPR 22)"/>
      <sheetName val="LHV (APR 22)"/>
      <sheetName val="SMZ PART Air (23 APR)"/>
      <sheetName val="HAM (APR 23)"/>
      <sheetName val="MEL (APR 23)"/>
      <sheetName val="SHG(APR 26 )"/>
      <sheetName val="Incheon (APR 26)"/>
      <sheetName val="TAIPEI (APR 27)"/>
      <sheetName val="SHG (APR 27)"/>
      <sheetName val="PGU(B) APR 27)"/>
      <sheetName val="PGU(D) ( APR 27)"/>
      <sheetName val="SMZ PART (APR 24)"/>
      <sheetName val="SMZ PART Air (04MAY)"/>
      <sheetName val="SMZ PART Air (04 MAY"/>
      <sheetName val="LAX (APR 29)"/>
      <sheetName val="SMZ PART Air (04 MAY)"/>
      <sheetName val="SHG (MEI 03)"/>
      <sheetName val="PGU(B) (MEI 03)"/>
      <sheetName val="PGU(D) (MEI 03)"/>
      <sheetName val="SHG (MEI 04)"/>
      <sheetName val="PGU(B) (MEI 04)"/>
      <sheetName val="PGU(D) (MEI 04)"/>
      <sheetName val="PGU(AI) (MEI 04)"/>
      <sheetName val="HAM (MEI 05)"/>
      <sheetName val="LAX (MEI 05)"/>
      <sheetName val="SMZ Piano (MEI 05)"/>
      <sheetName val="LAX (MEI 06)"/>
      <sheetName val="PGU(B) (MEI 6)"/>
      <sheetName val="PGU(D) (MEI 6)"/>
      <sheetName val="SHG (MEI 6 )"/>
      <sheetName val="HANGZHOU (MAY 7)"/>
      <sheetName val="SMZ BENCH (MEI 7)"/>
      <sheetName val="SMZ PART (MEI 7)"/>
      <sheetName val="SMZ PART AIR (MEI 7)"/>
      <sheetName val="LAX (MEI 07)"/>
      <sheetName val="SHG (MEI 7)"/>
      <sheetName val="SMZ PART (MEI 10)"/>
      <sheetName val="LHV (MEI 10)"/>
      <sheetName val="HAM (MEI 11)"/>
      <sheetName val="HAMBURG.TESTO (MEI 05)"/>
      <sheetName val="HAMBURG.USER PKG (MEI 11)"/>
      <sheetName val="SMZ PART Air (10 MAY)"/>
      <sheetName val="SMZ PART (11 MAY QA)"/>
      <sheetName val="SHG (MEI 24)"/>
      <sheetName val="Hongkong (MEI 24)"/>
      <sheetName val="TAIPEI (MEI 24)"/>
      <sheetName val="LAX (MEI 25)"/>
      <sheetName val="BKK (MAY 25)"/>
      <sheetName val="LHV (MEI 25)"/>
      <sheetName val="LAX (MEI 26)"/>
      <sheetName val="HAM (MEI 27)"/>
      <sheetName val="SHG (MEI 27)"/>
      <sheetName val="MEL (MEI 27)"/>
      <sheetName val="SOUTH (MEI 28)"/>
      <sheetName val="SOUTH.TESTO (MEI 28)"/>
      <sheetName val="Incheon (MEI 28)"/>
      <sheetName val="LHV (MEI 28)"/>
      <sheetName val="Incheon bench (MEI 28) (2)"/>
      <sheetName val="PGU(B) (MEI 29)"/>
      <sheetName val="PGU(D) (MEI 29)"/>
      <sheetName val="PGU(AI) (MEI 29)"/>
      <sheetName val="PORT KLANG (MEI 28)"/>
      <sheetName val="SMZ Piano (MEI 29)"/>
      <sheetName val="SMZ PART QA (MEI 28 "/>
      <sheetName val="SMZ PART (MEI 31)"/>
      <sheetName val="VANC (JUNI 2)"/>
      <sheetName val="SHG (JUNI 2)"/>
      <sheetName val="LHV (JUNI 3)"/>
      <sheetName val="SHG (JUNI 3)"/>
      <sheetName val="SHG (JUNI 4)"/>
      <sheetName val="SMZ PART AIR (JUNI 4)"/>
      <sheetName val="LHV (JUNI 4)"/>
      <sheetName val="PGU(B) (JUNI 7)"/>
      <sheetName val="PGU(D) (JUNI 7)"/>
      <sheetName val="PGU(AI) (JUNI 7)"/>
      <sheetName val="SMZ PART (JUNI 7)"/>
      <sheetName val="SMZ Piano (JUNI 7)"/>
      <sheetName val="SMZ PART AIR (JUNI 7)"/>
      <sheetName val="PGU(B) (JUNI 8)"/>
      <sheetName val="PGU(D) (JUNI 8)"/>
      <sheetName val="PGU(AI) (JUNI 8)"/>
      <sheetName val="SMZ PART AIR (JUNI 8)"/>
      <sheetName val="SOUTH (JUNI 08 )"/>
      <sheetName val="HAM (JUNI 9)"/>
      <sheetName val="PORT KLANG (JUN 9)"/>
      <sheetName val="LAX (JUNI 10)"/>
      <sheetName val="LAX (JUNI 10) (2)"/>
      <sheetName val="HANGZHOU (JUNI 10)"/>
      <sheetName val="SMZ PART AIR (JUNI 8 2)"/>
      <sheetName val="BKK (JUN 11)"/>
      <sheetName val="SHG (JUNI 11)"/>
      <sheetName val="SMZ PART AIR (JUNI 11) (3)"/>
      <sheetName val="SHG BENCH QA (JUNE 11)BY AIR"/>
      <sheetName val="SMZ PART AIR (JUNI 11) (2)"/>
      <sheetName val="HAM (JUNI 14)"/>
      <sheetName val="LAX (JUNI 14)"/>
      <sheetName val="SMZ BENCH (JUNI 15)"/>
      <sheetName val="SMZ PART (JUNI 15)"/>
      <sheetName val="LHV (JUNI 15)"/>
      <sheetName val="HAM (JUNI 16)"/>
      <sheetName val="SHG (JUNI 17)"/>
      <sheetName val="PGU(B) (JUNI 17) REV"/>
      <sheetName val="PGU(D) (JUNI17)"/>
      <sheetName val="PGU(AI) (JUNI 17) REV"/>
      <sheetName val="SOUTH (JUNI 17)"/>
      <sheetName val="Incheon (JUNI 18)"/>
      <sheetName val="LAX (JUNI 18)"/>
      <sheetName val="SMZ PART (JUNI 21)"/>
      <sheetName val="SMZ Piano (JUNI 21)"/>
      <sheetName val="PGU(B) (JUNI 21)"/>
      <sheetName val="PGU(D) (JUNI 21)"/>
      <sheetName val="PGU(AI) (JUNI 21)"/>
      <sheetName val="SMZ PART AIR (JUNI 18)"/>
      <sheetName val="SMZ BENCH BY AIR (JUNI 22)"/>
      <sheetName val="SHG (JUNI 22)"/>
      <sheetName val="LAX (JUNI 23)"/>
      <sheetName val="LHV (JUNI 23)"/>
      <sheetName val="Hongkong (JUNI 24)"/>
      <sheetName val="PGU(B) (JUNI 24)"/>
      <sheetName val="PGU(D) (JUNI 24)"/>
      <sheetName val="PGU(AI) (JUNI 24)"/>
      <sheetName val="VANC (JUNI 24)"/>
      <sheetName val="SHG (JUNI 25)"/>
      <sheetName val="SMZ PART AIR (JUNI 28)"/>
      <sheetName val="VANC (JUNI 28)"/>
      <sheetName val="HAM (JUNI 28)"/>
      <sheetName val="SMZ PART (JUNI 29)"/>
      <sheetName val="LAX (JUNI 29 )"/>
      <sheetName val="TAIPEI (JULI 01)"/>
      <sheetName val="SMZ Piano (Juli 01)"/>
      <sheetName val="SMZ servicePART AIR (JUNI25)"/>
      <sheetName val="SHG (JUNI ) (2)"/>
      <sheetName val="SHG (JUNI ) (3)"/>
      <sheetName val="SMZ servicePART AIR (july 6)"/>
      <sheetName val="SMZ PianoBYAIR (Juli 5)"/>
      <sheetName val="LAX (JULI 2)"/>
      <sheetName val="SOUTH (JULI 5)"/>
      <sheetName val="LHV (JULI 5)"/>
      <sheetName val="SHG (JULI 5)"/>
      <sheetName val="SHG (JULI 5) (2)"/>
      <sheetName val="SHG (JULI 6)"/>
      <sheetName val="Incheon (JULI 6)"/>
      <sheetName val="SMZ PART (JULI 9)"/>
      <sheetName val="SMZ PART BY AIR (JULI 9) "/>
      <sheetName val="LAX (JULI 10)"/>
      <sheetName val="VANC (JULI 12)"/>
      <sheetName val="HAM (JULI 12)"/>
      <sheetName val="SMZ Piano (Juli 12)"/>
      <sheetName val="MEL (JULI 13 )"/>
      <sheetName val="MEL (JULI 13 ) (2)"/>
      <sheetName val="PGU(B) (JULI 13)"/>
      <sheetName val="PGU(D) (JULI 13)"/>
      <sheetName val="PGU(AI) (JULI 13)"/>
      <sheetName val="SHG (JULI 14)"/>
      <sheetName val="LHV (JULI 14)"/>
      <sheetName val="HAM (JULI 14)"/>
      <sheetName val="SHG (JULI 0 )"/>
      <sheetName val="HANGZHOU (JULI 16)"/>
      <sheetName val="SMZ PART BY AIR (JULI 16)"/>
      <sheetName val="SHG (JULI 17)"/>
      <sheetName val="SHG (JULI 19)"/>
      <sheetName val="SHG (JULI 19) (2)"/>
      <sheetName val="PGU(B) (JULI 19)"/>
      <sheetName val="PGU(D) (JULI 19)"/>
      <sheetName val="PGU(AI) (JULI 19)"/>
      <sheetName val="SMZ BENCH (JULI 20)"/>
      <sheetName val="SMZ PART (JULI 20)"/>
      <sheetName val="SMZ part QA (Juli 21)"/>
      <sheetName val="VANC (JULI 21)"/>
      <sheetName val="PGU(B) (JULI 22)"/>
      <sheetName val="PGU(D) (JULI 22)"/>
      <sheetName val="PGU(AI) (JULI 22)"/>
      <sheetName val="MEL (JULI 22)"/>
      <sheetName val="MEL (JULI 22) (2)"/>
      <sheetName val="Incheon (JULI 22 )"/>
      <sheetName val="PGU(B) (JULI 22)."/>
      <sheetName val="PGU(D) (JULI 22)."/>
      <sheetName val="SHG (JULI 23)"/>
      <sheetName val="LAX (JULI 23)"/>
      <sheetName val="LAX (JULI 23)."/>
      <sheetName val="HAM (JULI 24)"/>
      <sheetName val="HAM (JULI 24) (2)"/>
      <sheetName val="SHG (JULI 24)"/>
      <sheetName val="BKK (JULI 26)"/>
      <sheetName val="SMZ Piano (Juli 26)"/>
      <sheetName val="SMZ PART AIR (JULI 26)"/>
      <sheetName val="SMZ PART (JULI 26)"/>
      <sheetName val="SMZ BENCH BY AIR (JULI 27)"/>
      <sheetName val="SHG (JULI 30)"/>
      <sheetName val="HAM (JULI 30)"/>
      <sheetName val="PORT KLANG (JULI 30)"/>
      <sheetName val="SHG (JULI 31)"/>
      <sheetName val="SOUTH (JULI 31 )"/>
      <sheetName val="HAM (JULI 31)"/>
      <sheetName val="SMZ PianoBYAIR (JuLI28)"/>
      <sheetName val="SMZ AIR (JULI 27) (2)"/>
      <sheetName val="SMZ Piano (Agustus 2)"/>
      <sheetName val="Incheon (Agustus 2)"/>
      <sheetName val="PGU(B) (Agustus 2)"/>
      <sheetName val="PGU(AI) (Agustus 2)"/>
      <sheetName val="SHG (Agustus 3)"/>
      <sheetName val="TAIPEI (Agustus 3)"/>
      <sheetName val="PGU(B) (Agustus 4)"/>
      <sheetName val="PGU(D) (Agustus 4)"/>
      <sheetName val="LHV (Agustus 4)"/>
      <sheetName val="SMZ PART (AGUSTUS 4)"/>
      <sheetName val="SHIMIZU PART  (2)"/>
      <sheetName val="SHG (Agustus 5)"/>
      <sheetName val="LAX (AGUSTUS 11)"/>
      <sheetName val="SHG (Agustus 12)"/>
      <sheetName val="VANC (Agustus 12)"/>
      <sheetName val="HANGZHOU (AGS 12)"/>
      <sheetName val="SMZ PART AIR (AGUSTUS 13)"/>
      <sheetName val="SMZ BENCH BY AIR(AGUTUS 13)"/>
      <sheetName val="SOUTH (AGUSTUS 13)"/>
      <sheetName val="HAM (AGUSTUS 13)"/>
      <sheetName val="HAM (AGUSTUS 13) (2)"/>
      <sheetName val="PGU(B) (Agustus 18)"/>
      <sheetName val="PGU(D) (Agustus 18)"/>
      <sheetName val="PGU(AI) (Agustus 18)"/>
      <sheetName val="LONDON PART QA FOC"/>
      <sheetName val="HAMBURG PART QA FOC (2)"/>
      <sheetName val="SMZ PART BENCH QA (aug 16)"/>
      <sheetName val="SMZ PART (AGUSTUS 19)"/>
      <sheetName val="SMZ PART AIR (AGUSTUS 19)"/>
      <sheetName val="SMZ BENCH BY AIR(AGUTUS 19)"/>
      <sheetName val="SHG (Agustus 20)"/>
      <sheetName val="MEL (Agustus 20)"/>
      <sheetName val="SMZ PART (AGUSTUS 23)"/>
      <sheetName val="Hongkong (AGUSTUS 23)"/>
      <sheetName val="SMZ Piano (Agustus 23)"/>
      <sheetName val="LHV (Agustus 24)"/>
      <sheetName val="HAM (AGUSTUS 24)"/>
      <sheetName val="HAM (AGUSTUS 24) (2)"/>
      <sheetName val="BKK (agustus 24)"/>
      <sheetName val="SHG (Agustus 25)"/>
      <sheetName val="SHG (Agustus 25) (2)"/>
      <sheetName val="Incheon (AGUSTUS 26)"/>
      <sheetName val="SMZ PART AIR (AGUSTUS 27)"/>
      <sheetName val="SMZ BENCH BY AIR(AGUTUS 27)"/>
      <sheetName val="SMZ servicepart BY AIR(agst27)"/>
      <sheetName val="HAM (AGUSTUS 28)"/>
      <sheetName val="PGU(B) (Agustus 28)"/>
      <sheetName val="PGU(D) (Agustus 28)"/>
      <sheetName val="PGU(AI) (Agustus 28)"/>
      <sheetName val="SMZ Piano (Agustus 30)"/>
      <sheetName val="LAX (AGUSTUS 30)"/>
      <sheetName val="VANC (Agustus 30) (2)"/>
      <sheetName val="VANC (Agustus 30)"/>
      <sheetName val="Hongkong (AGUSTUS 31 )"/>
      <sheetName val="TAIPEI (SEPTEMBER 1)"/>
      <sheetName val="HAM (SEPTEMBER 1)"/>
      <sheetName val="LHV (SEPTEMBER 1)"/>
      <sheetName val="LHV (SEPTEMBER 2)"/>
      <sheetName val="SHG (SEPTEMBER 2)"/>
      <sheetName val="SMZ PART (SEPTEMBER 3)"/>
      <sheetName val="SHG (SEPTEMBER 3)"/>
      <sheetName val="SHG (SEPTEMBER 3.)"/>
      <sheetName val="HANGZHOU (SEPTEMBER 3)"/>
      <sheetName val="SMZ PART AIR (SEPTEMBER 3)"/>
      <sheetName val="SMZ servicepart BY AIR(sept 01)"/>
      <sheetName val="LAX (SEPTEMBER 4.)"/>
      <sheetName val="LAX (SEPTEMBER 4)"/>
      <sheetName val="SMZ PART (SEPTEMBER 6)"/>
      <sheetName val="LAX (SEPTEMBER 8)"/>
      <sheetName val="SMZ PART AIR (SEPTEMBER 9)"/>
      <sheetName val="SMZ servicepart BY AIR(sept 10)"/>
      <sheetName val="HAM (SEPTEMBER 13)"/>
      <sheetName val="HAM (SEPTEMBER 13) (2)"/>
      <sheetName val="SMZ PART AIR (SEPTEMBER 13)"/>
      <sheetName val="SOUTH (SEPTEMBER 14)"/>
      <sheetName val="LHV (SEPTEMBER 14)"/>
      <sheetName val="SOUTH (SEPTEMBER 14.)"/>
      <sheetName val="HAM (SEPTEMBER 14)"/>
      <sheetName val="MEL (SEPTEMBER 14)"/>
      <sheetName val="SMZ PART AIR (SEPTEMBER 14)"/>
      <sheetName val="PGU(B) (Sep 15)"/>
      <sheetName val="PGU(D) (Sep 15)"/>
      <sheetName val="PGU(AI) (Sep 15.)"/>
      <sheetName val="SMZ PART AIR (SEPTEMBER 15)"/>
      <sheetName val="MEL (SEPTEMBER 15)"/>
      <sheetName val="MEL (SEPTEMBER 15) (2)"/>
      <sheetName val="Incheon (September 15)"/>
      <sheetName val="LAX (SEPTEMBER 16)"/>
      <sheetName val="LAX (SEPTEMBER 16) (2)"/>
      <sheetName val="PGU(B) (Sep 16)"/>
      <sheetName val="BKK (Sep 16)"/>
      <sheetName val="SMZ BENCH (September 17 )"/>
      <sheetName val="SMZ PART (September 17 )"/>
      <sheetName val="SMZ PART AIR (SEPTEMBER 17)"/>
      <sheetName val="PGU(B) (Sep 17)"/>
      <sheetName val="PGU(D) (Sep 17 )"/>
      <sheetName val="LHV (SEPTEMBER 20)"/>
      <sheetName val="HAM (SEPTEMBER 20)"/>
      <sheetName val="SMZ Piano (SEPTEMBER 21)"/>
      <sheetName val="LHV (SEPTEMBER 21)"/>
      <sheetName val="HAM (SEPTEMBER 21)"/>
      <sheetName val="TAIPEI (SEPTEMBER 23)"/>
      <sheetName val="Hongkong (Sep 23)"/>
      <sheetName val="SOUTH (SEPTEMBER 24 )"/>
      <sheetName val="SMZ PART (September 24)"/>
      <sheetName val="SMZ BENCH (September 24)"/>
      <sheetName val="SMZ PART (September 24. )"/>
      <sheetName val="SMZ Piano BY AIR (SEPTEMBER 24)"/>
      <sheetName val="SMZ Piano BY AIR (SEPTEMBER (2"/>
      <sheetName val="PGU(B) (Sep 25)"/>
      <sheetName val="Sheet2"/>
      <sheetName val="PGU(D) (Sep 25)"/>
      <sheetName val="PGU(AI) (Sep 25)"/>
      <sheetName val="SMZ PART AIR (SEPTEMBER 27)"/>
      <sheetName val="SMZ BENCH Air(September 27)"/>
      <sheetName val="SHG (SEP 27) (2)"/>
      <sheetName val="SHG (SEP 27)"/>
      <sheetName val="SHG (SEP 28)"/>
      <sheetName val="SHG (SEP 28) (2)"/>
      <sheetName val="SHG (SEP 29)"/>
      <sheetName val="LAX TAP303 (oct 01)"/>
      <sheetName val="LAX BENCH(oct 01 )"/>
      <sheetName val="LAX TAP302 (oct 01)"/>
      <sheetName val="PGU(B) (Okt 2)"/>
      <sheetName val="PGU(D) (Okt 2)"/>
      <sheetName val="PGU(AI) (Okt 2)"/>
      <sheetName val="HAM (Okt 4)"/>
      <sheetName val="VANC (Okt 2)"/>
      <sheetName val="LHV (OKT)"/>
      <sheetName val="SHG (OKT 4)"/>
      <sheetName val="LHV (OKT) (2)"/>
      <sheetName val="SMZ Piano (OKT )"/>
      <sheetName val="SHG (OKT)"/>
      <sheetName val="SHG (OKT.)"/>
      <sheetName val="HANGZHOU (OKT 15)"/>
      <sheetName val="SMZ PART AIR (OKT 8)"/>
      <sheetName val="SMZ PART (OKT 8)"/>
      <sheetName val="Data (6)"/>
    </sheetNames>
    <sheetDataSet>
      <sheetData sheetId="0" refreshError="1"/>
      <sheetData sheetId="1" refreshError="1"/>
      <sheetData sheetId="2" refreshError="1">
        <row r="5">
          <cell r="B5" t="str">
            <v>JU-109 PE//AZ</v>
          </cell>
        </row>
        <row r="154">
          <cell r="B154" t="str">
            <v>U1J PWHC//AZ</v>
          </cell>
          <cell r="G154">
            <v>160</v>
          </cell>
        </row>
        <row r="155">
          <cell r="B155" t="str">
            <v>U1J PWHC//LZ</v>
          </cell>
          <cell r="G155">
            <v>160</v>
          </cell>
        </row>
        <row r="156">
          <cell r="B156" t="str">
            <v>U1JCP SDW//AZ</v>
          </cell>
          <cell r="G156">
            <v>160</v>
          </cell>
        </row>
        <row r="157">
          <cell r="B157" t="str">
            <v>U1JCP SDW//LZ</v>
          </cell>
          <cell r="G157">
            <v>160</v>
          </cell>
        </row>
        <row r="158">
          <cell r="B158" t="str">
            <v>U1J PM//AZ</v>
          </cell>
          <cell r="G158">
            <v>160</v>
          </cell>
        </row>
        <row r="159">
          <cell r="B159" t="str">
            <v>U1J PM//LZ</v>
          </cell>
          <cell r="G159">
            <v>160</v>
          </cell>
        </row>
        <row r="160">
          <cell r="B160" t="str">
            <v>U1J SC2 PWHC//LRP</v>
          </cell>
          <cell r="G160">
            <v>160</v>
          </cell>
        </row>
        <row r="161">
          <cell r="B161" t="str">
            <v>U1J SC2 PEC//LM</v>
          </cell>
          <cell r="G161">
            <v>160</v>
          </cell>
        </row>
        <row r="162">
          <cell r="B162" t="str">
            <v>U1J SC2 PWHC//AP</v>
          </cell>
          <cell r="G162">
            <v>160</v>
          </cell>
        </row>
        <row r="163">
          <cell r="B163">
            <v>0</v>
          </cell>
          <cell r="G163">
            <v>0</v>
          </cell>
        </row>
        <row r="164">
          <cell r="B164">
            <v>0</v>
          </cell>
          <cell r="G164">
            <v>0</v>
          </cell>
        </row>
        <row r="165">
          <cell r="B165" t="str">
            <v>P22 SE//LZ</v>
          </cell>
          <cell r="G165">
            <v>162</v>
          </cell>
        </row>
        <row r="166">
          <cell r="B166" t="str">
            <v>P22 SW//LZ</v>
          </cell>
          <cell r="G166">
            <v>162</v>
          </cell>
        </row>
        <row r="167">
          <cell r="B167" t="str">
            <v>P22 DO//LZ</v>
          </cell>
          <cell r="G167">
            <v>162</v>
          </cell>
        </row>
        <row r="168">
          <cell r="B168" t="str">
            <v>P116 PE//G.EZ.YI</v>
          </cell>
          <cell r="G168">
            <v>163</v>
          </cell>
        </row>
        <row r="169">
          <cell r="B169" t="str">
            <v>P116 PEC//G.EZ.YI</v>
          </cell>
          <cell r="G169">
            <v>163</v>
          </cell>
        </row>
        <row r="170">
          <cell r="B170" t="str">
            <v>P118GC PE//AZ</v>
          </cell>
          <cell r="G170">
            <v>163</v>
          </cell>
        </row>
        <row r="173">
          <cell r="B173" t="str">
            <v>P121 PE//G.EZ.YI</v>
          </cell>
          <cell r="G173">
            <v>163</v>
          </cell>
        </row>
        <row r="176">
          <cell r="B176" t="str">
            <v>P121GC PE//LZ</v>
          </cell>
          <cell r="G176">
            <v>163</v>
          </cell>
        </row>
        <row r="185">
          <cell r="B185" t="str">
            <v>P116 SH2 PWHC//EP</v>
          </cell>
          <cell r="G185">
            <v>163</v>
          </cell>
        </row>
        <row r="186">
          <cell r="B186" t="str">
            <v>P121 SH2 PE//EP</v>
          </cell>
          <cell r="G186">
            <v>163</v>
          </cell>
        </row>
        <row r="187">
          <cell r="B187" t="str">
            <v>P121 SH2 PEC//EP</v>
          </cell>
          <cell r="G187">
            <v>163</v>
          </cell>
        </row>
        <row r="188">
          <cell r="B188" t="str">
            <v>P121 SH2 PWH//EP</v>
          </cell>
          <cell r="G188">
            <v>163</v>
          </cell>
        </row>
        <row r="189">
          <cell r="B189" t="str">
            <v>P121 SH2 PWHC//EP</v>
          </cell>
          <cell r="G189">
            <v>163</v>
          </cell>
        </row>
        <row r="190">
          <cell r="B190" t="str">
            <v>M2 SBW//AZ</v>
          </cell>
          <cell r="G190">
            <v>156</v>
          </cell>
        </row>
        <row r="191">
          <cell r="B191" t="str">
            <v>M2 SM//AZ</v>
          </cell>
          <cell r="G191">
            <v>156</v>
          </cell>
        </row>
        <row r="192">
          <cell r="B192" t="str">
            <v>M2 SDW//AZ</v>
          </cell>
          <cell r="G192">
            <v>156</v>
          </cell>
        </row>
        <row r="193">
          <cell r="B193" t="str">
            <v>M2 SBW//LZ</v>
          </cell>
          <cell r="G193">
            <v>156</v>
          </cell>
        </row>
        <row r="194">
          <cell r="B194" t="str">
            <v>M2 SM//LZ</v>
          </cell>
          <cell r="G194">
            <v>156</v>
          </cell>
        </row>
        <row r="195">
          <cell r="B195" t="str">
            <v>M2 SDW//LZ</v>
          </cell>
          <cell r="G195">
            <v>156</v>
          </cell>
        </row>
        <row r="196">
          <cell r="B196" t="str">
            <v>M2 SDW//JZ WITH BENCH</v>
          </cell>
          <cell r="G196">
            <v>156</v>
          </cell>
        </row>
        <row r="197">
          <cell r="B197" t="str">
            <v>M2 SC2 SM//LKP</v>
          </cell>
          <cell r="G197">
            <v>156</v>
          </cell>
        </row>
        <row r="198">
          <cell r="B198" t="str">
            <v>M3 SBW//AZ</v>
          </cell>
          <cell r="G198">
            <v>164</v>
          </cell>
        </row>
        <row r="201">
          <cell r="B201" t="str">
            <v>M3 SBW//LZ</v>
          </cell>
          <cell r="G201">
            <v>164</v>
          </cell>
        </row>
        <row r="204">
          <cell r="B204" t="str">
            <v>K109 PEC//EZ</v>
          </cell>
          <cell r="G204">
            <v>157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社員リスト"/>
      <sheetName val="商品リスト"/>
      <sheetName val="表紙"/>
      <sheetName val="確認書"/>
      <sheetName val="IPO"/>
      <sheetName val="汎用M"/>
      <sheetName val="ﾃﾞｰﾀ項目"/>
      <sheetName val="編集"/>
      <sheetName val="画面遷移"/>
      <sheetName val="画面レ"/>
      <sheetName val="画面機能"/>
      <sheetName val="画面項目"/>
      <sheetName val="UT"/>
      <sheetName val="UTﾊﾟﾀｰﾝ"/>
      <sheetName val="別紙用"/>
      <sheetName val="別紙用 (2)"/>
      <sheetName val="Sheet2"/>
      <sheetName val="Sheet1"/>
      <sheetName val="Sheet3"/>
      <sheetName val="TABLE"/>
      <sheetName val="機能"/>
      <sheetName val="処理概要図"/>
      <sheetName val="IF-FILE"/>
      <sheetName val="IF(FILE-R3）(1)"/>
      <sheetName val="IF(FILE-R3）(2)"/>
      <sheetName val="IF(FILE-R3）(3)"/>
      <sheetName val="R3関連画面 (1)"/>
      <sheetName val="R3関連画面 (2)"/>
      <sheetName val="R3関連画面 (3)"/>
      <sheetName val="R3関連画面 (4)"/>
      <sheetName val="R3関連画面 (5)"/>
      <sheetName val="R3関連画面 (6)"/>
      <sheetName val="表紙 (2)"/>
      <sheetName val="IPO(旧版)"/>
      <sheetName val="IPO (最新版)"/>
      <sheetName val="ﾒｯｾｰｼﾞ"/>
      <sheetName val="補足"/>
      <sheetName val="処理フロー"/>
      <sheetName val="変更履歴"/>
      <sheetName val="機能構造図"/>
      <sheetName val="SP(条件指定検索)"/>
      <sheetName val="SP(発注人略称明細)"/>
      <sheetName val="SP(ｱｲﾃﾑNo明細)"/>
      <sheetName val="SP(ｱｲﾃﾑｵｰﾀﾞ明細)"/>
      <sheetName val="SP(相手先ｵｰﾀﾞ明細)"/>
      <sheetName val="SP(納入船積表示)"/>
      <sheetName val="IPO(指定条件検索)"/>
      <sheetName val="IPO(発注人略称)"/>
      <sheetName val="IPO(ｱｲﾃﾑNo)"/>
      <sheetName val="IPO(ｱｲﾃﾑｵｰﾀﾞ)"/>
      <sheetName val="IPO(相手先ｵｰﾀﾞ)"/>
      <sheetName val="IPO(納入船積表示)"/>
      <sheetName val="UT (指定条件検索)"/>
      <sheetName val="UT (発注人略称)"/>
      <sheetName val="UT (ｱｲﾃﾑNo)"/>
      <sheetName val="UT (ｱｲﾃﾑｵｰﾀﾞ)"/>
      <sheetName val="UT (相手先ｵｰﾀﾞ)"/>
      <sheetName val="UT (納入船積表示)"/>
      <sheetName val="UTﾊﾟﾀｰﾝ(初期画面)"/>
      <sheetName val="UTﾊﾟﾀｰﾝ(検索結果)"/>
      <sheetName val="ﾌﾛｰ "/>
      <sheetName val="MSG定義"/>
      <sheetName val="入力ﾁｪｯｸ (指定条件検索)"/>
      <sheetName val="入力ﾁｪｯｸ (品番明細)"/>
      <sheetName val="画面レ(指定条件検索)"/>
      <sheetName val="画面項目（指定条件検索）"/>
      <sheetName val="画面レ(発注人略称)"/>
      <sheetName val="画面項目(発注人略称)"/>
      <sheetName val="画面レ(ｱｲﾃﾑNo)"/>
      <sheetName val="画面項目(ｱｲﾃﾑNo)"/>
      <sheetName val="画面レ(ｱｲﾃﾑｵｰﾀﾞ)"/>
      <sheetName val="画面項目(ｱｲﾃﾑｵｰﾀﾞ)"/>
      <sheetName val="画面レ(相手先ｵｰﾀﾞ)"/>
      <sheetName val="画面項目(相手先ｵｰﾀﾞ)"/>
      <sheetName val="画面レ(納入船積表示)"/>
      <sheetName val="画面項目(納入船積表示)"/>
      <sheetName val="編集 (PO表示)"/>
      <sheetName val="編集 (発注人略称明細)"/>
      <sheetName val="編集 (ｱｲﾃﾑNo明細)"/>
      <sheetName val="編集 (ｱｲﾃﾑｵｰﾀﾞ明細)"/>
      <sheetName val="編集 (相手先ｵｰﾀﾞ明細)"/>
      <sheetName val="編集 (納入船積表示)"/>
      <sheetName val="編集 (発注人略称CSV)"/>
      <sheetName val="編集 (ｱｲﾃﾑNo CSV)"/>
      <sheetName val="編集 (ｱｲﾃﾑｵｰﾀﾞCSV)"/>
      <sheetName val="編集 (相手先ｵｰﾀﾞCSV)"/>
      <sheetName val="編集 (納入船積表示CSV)"/>
      <sheetName val="画面機能（条件指定検索）"/>
      <sheetName val="画面機能（品番明細）"/>
      <sheetName val="画面機能(納入船積表示)"/>
      <sheetName val="ｵﾌﾞｼﾞｪｸﾄ"/>
      <sheetName val="編集 (ｴﾗｰ情報)"/>
      <sheetName val="別紙）ｱﾌﾟﾘﾛｸﾞ定義書"/>
      <sheetName val="SP"/>
      <sheetName val="画面項目 (一覧出力)"/>
      <sheetName val="編集 (取引NO一覧)"/>
      <sheetName val="編集 (一覧出力)"/>
      <sheetName val="編集 (一覧出力CSV)"/>
      <sheetName val="入力ﾁｪｯｸ"/>
      <sheetName val="COMMON"/>
      <sheetName val="(ﾍｯﾀﾞ)"/>
      <sheetName val="kna1"/>
      <sheetName val="knb1"/>
      <sheetName val="テストデータ記述2"/>
      <sheetName val="Employee Info"/>
      <sheetName val="Product and Service Catalog"/>
      <sheetName val="品目DB"/>
      <sheetName val="#REF"/>
      <sheetName val="レポートレイアウト"/>
      <sheetName val="ドキュメント一覧・変更履歴"/>
      <sheetName val="日付ﾃｰﾌﾞﾙ"/>
      <sheetName val="ÐõXg"/>
      <sheetName val="全般の記載ルール"/>
      <sheetName val="PCLパターン一覧"/>
      <sheetName val="1.選択条件画面レイアウト"/>
      <sheetName val="2-1.入力チェック(通常項目)"/>
      <sheetName val="3-1.データ抽出(前提条件無)"/>
      <sheetName val="3-2.データチェック（必須チェック）"/>
      <sheetName val="3-3-1.データチェック(存在チェック)"/>
      <sheetName val="3-3-1.データチェック(存在チェック2)"/>
      <sheetName val="3-3-1.データチェック(存在チェック3)"/>
      <sheetName val="3-3-1.データチェック(その他)"/>
      <sheetName val="3-3-1.データチェック(演算)"/>
      <sheetName val="3-3-2.更新処理-出力処理"/>
      <sheetName val="6.出力ファイルレイアウト"/>
      <sheetName val="7.更新結果(YMAK0390)"/>
      <sheetName val="7.更新結果(YMAK0450)"/>
      <sheetName val="7.更新結果(バッチインプット)"/>
      <sheetName val="10.終了処理"/>
      <sheetName val="出力結果添付1(終了処理)"/>
      <sheetName val="出力結果添付2(EDI処理)"/>
      <sheetName val="出力結果添付3(更新結果)"/>
      <sheetName val="出力結果添付4(入力データ)"/>
      <sheetName val="EKKO"/>
      <sheetName val="EKPO"/>
      <sheetName val="MARC"/>
      <sheetName val="MDBS"/>
      <sheetName val="EKET"/>
      <sheetName val="2.入力チェック"/>
      <sheetName val="3-1.データ抽出(前提条件無)20050203追加"/>
      <sheetName val="3-2.データ抽出(前提条件有)"/>
      <sheetName val="4.データ集約・集計"/>
      <sheetName val="5.その他出力項目の抽出"/>
      <sheetName val="6.データ更新"/>
      <sheetName val="7.標準原価の少数点以下5桁対応"/>
      <sheetName val="テスト結果添付 2004.12.9"/>
      <sheetName val="テスト結果添付 2004.12.14"/>
      <sheetName val="テスト結果添付1 2005.02.03"/>
      <sheetName val="出力結果添付2 2005.02.03"/>
      <sheetName val="１．InfoCube (YKCH0010) 案２"/>
      <sheetName val="１．InfoCube (YKCH0010)案１"/>
      <sheetName val="工数Worksheet"/>
      <sheetName val="Program List"/>
      <sheetName val="ŽÐˆõƒŠƒXƒg"/>
      <sheetName val="28 Des'17"/>
      <sheetName val="Grafik GP Des'17"/>
      <sheetName val="31 Jan'18"/>
      <sheetName val="Grafik GP Jan'18"/>
      <sheetName val="28 Feb'18"/>
      <sheetName val="Grafik GP Feb'18"/>
      <sheetName val="28 Mar'18"/>
      <sheetName val="Grafik GP Mar'18"/>
      <sheetName val="30 Apr"/>
      <sheetName val="Grafik GP Apr'18"/>
      <sheetName val="31 May"/>
      <sheetName val="Grafik GP May"/>
      <sheetName val="29 Jun"/>
      <sheetName val="Grafik GP Jun"/>
      <sheetName val="31 Jul"/>
      <sheetName val="Grafik GP Jul"/>
      <sheetName val="31 Agst"/>
      <sheetName val="Grafik GP Agst"/>
      <sheetName val="28 Sept"/>
      <sheetName val="Grafik GP Sept"/>
      <sheetName val="31 Okt"/>
      <sheetName val="Grafik GP Okt"/>
      <sheetName val="30 Nov"/>
      <sheetName val="Grafik GP Nov"/>
      <sheetName val="28 Des"/>
      <sheetName val="Grafik GP Des"/>
      <sheetName val="31 Jan"/>
      <sheetName val="Grafik GP Jan"/>
      <sheetName val="28 Feb"/>
      <sheetName val="Grafik GP Feb"/>
      <sheetName val="28 Mar"/>
      <sheetName val="Grafik GP Mar"/>
      <sheetName val="30 Apr19"/>
      <sheetName val="Grafik GP Apr"/>
      <sheetName val="30 May'19"/>
      <sheetName val="Grafik GP May19"/>
      <sheetName val="28 Jun'19"/>
      <sheetName val="Grafik GP Jun'19"/>
      <sheetName val="31 Jul'19"/>
      <sheetName val="Grafik GP Jul'19"/>
      <sheetName val="31 Agst'19"/>
      <sheetName val="Grafik GP Agst'19"/>
      <sheetName val="27 Sept'19"/>
      <sheetName val="Grafik GP Sept'19"/>
      <sheetName val="31 Okt'19"/>
      <sheetName val="Grafik GP Okt'19"/>
      <sheetName val="30 Nov'19"/>
      <sheetName val="Grafik GP Nov'19"/>
      <sheetName val="1 Des'19"/>
      <sheetName val="2 Des'19"/>
      <sheetName val="3 Des'19"/>
      <sheetName val="4 Des'19"/>
      <sheetName val="5 Des'19"/>
      <sheetName val="6 Des'19"/>
      <sheetName val="7 Des'19"/>
      <sheetName val="9 Des'19"/>
      <sheetName val="10 Des'19"/>
      <sheetName val="11 Des'19"/>
      <sheetName val="12 Des'19"/>
      <sheetName val="13 Des'19"/>
      <sheetName val="14 Des'19"/>
      <sheetName val="16 Des'19"/>
      <sheetName val="17 Des'19"/>
      <sheetName val="18 Des'19"/>
      <sheetName val="19 Des'19"/>
      <sheetName val="20 Des'19"/>
      <sheetName val="21 Des'19"/>
      <sheetName val="23 Des'19"/>
      <sheetName val="24 Des'19"/>
      <sheetName val="26 Des'19"/>
      <sheetName val="27 Des'19"/>
      <sheetName val="28 Des'19"/>
      <sheetName val="Grafik GP Des'19"/>
      <sheetName val="31 Jan'20"/>
      <sheetName val="Grafik GP Jan'20"/>
      <sheetName val="3 Feb'20"/>
      <sheetName val="4 Feb'20"/>
      <sheetName val="5 Feb'20"/>
      <sheetName val="6 Feb'20"/>
      <sheetName val="7 Feb'20"/>
      <sheetName val="8 Feb'20"/>
      <sheetName val="10 Feb'20"/>
      <sheetName val="11 Feb'20"/>
      <sheetName val="12 Feb'20"/>
      <sheetName val="13 Feb'20"/>
      <sheetName val="14 Feb'20"/>
      <sheetName val="15 Feb'20"/>
      <sheetName val="17 Feb'20"/>
      <sheetName val="18 Feb'20"/>
      <sheetName val="19 Feb'20"/>
      <sheetName val="20 Feb'20"/>
      <sheetName val="21 Feb'20"/>
      <sheetName val="22 Feb'20"/>
      <sheetName val="24 Feb'20"/>
      <sheetName val="25 Feb'20"/>
      <sheetName val="26 Feb'20"/>
      <sheetName val="27 Feb'20"/>
      <sheetName val="28 Feb'20"/>
      <sheetName val="Grafik GP Feb'20"/>
      <sheetName val="2 Mar'20"/>
      <sheetName val="3 Mar'20"/>
      <sheetName val="4 Mar'20"/>
      <sheetName val="5 Mar'20"/>
      <sheetName val="6 Mar'20"/>
      <sheetName val="7 Mar'20"/>
      <sheetName val="9 Mar'20"/>
      <sheetName val="10 Mar'20"/>
      <sheetName val="11 Mar'20"/>
      <sheetName val="12 Mar'20"/>
      <sheetName val="13 Mar'20"/>
      <sheetName val="14 Mar'20"/>
      <sheetName val="16 Mar'20"/>
      <sheetName val="17 Mar'20"/>
      <sheetName val="18 Mar'20"/>
      <sheetName val="19 Mar'20"/>
      <sheetName val="20 Mar'20"/>
      <sheetName val="21 Mar'20"/>
      <sheetName val="23 Mar'20"/>
      <sheetName val="24 Mar'20"/>
      <sheetName val="25 Mar'20"/>
      <sheetName val="26 Mar'20"/>
      <sheetName val="27 Mar'20"/>
      <sheetName val="28 Mar'20"/>
      <sheetName val="30 Mar'20"/>
      <sheetName val="Grafik GP Mar'20"/>
      <sheetName val="MAIN時間見積り"/>
      <sheetName val="185 New"/>
      <sheetName val="GRAPH"/>
      <sheetName val="worksheet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 refreshError="1"/>
      <sheetData sheetId="280" refreshError="1"/>
      <sheetData sheetId="281" refreshError="1"/>
      <sheetData sheetId="282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urchBest"/>
      <sheetName val="DataBest"/>
      <sheetName val="Sales"/>
      <sheetName val="AG"/>
      <sheetName val="EG"/>
      <sheetName val="WP"/>
      <sheetName val="G.AMP"/>
      <sheetName val="REC"/>
      <sheetName val="JD"/>
      <sheetName val="DMP"/>
      <sheetName val="Prod.Cost"/>
      <sheetName val="FIXED ASSETS"/>
      <sheetName val="EXP-IDR"/>
      <sheetName val="EXP-USD"/>
      <sheetName val="EXPENSE"/>
      <sheetName val="P.L"/>
      <sheetName val="Purch.Plan"/>
      <sheetName val="Movement"/>
      <sheetName val="Fund"/>
      <sheetName val="B.S"/>
      <sheetName val="B.S Monthly"/>
      <sheetName val="Analisys"/>
      <sheetName val="C.F"/>
      <sheetName val="GRAPH"/>
      <sheetName val="BS_PL_SS_Inventory_Employ"/>
      <sheetName val="CF_Invest_R&amp;D"/>
      <sheetName val="CR"/>
      <sheetName val="SalesGroup"/>
      <sheetName val="Cost_of_Sales"/>
      <sheetName val="社員リスト"/>
      <sheetName val="Data Harian"/>
      <sheetName val="Fina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>
        <row r="3">
          <cell r="D3">
            <v>890468.96000000008</v>
          </cell>
          <cell r="E3">
            <v>1148513.4899999998</v>
          </cell>
          <cell r="F3">
            <v>1180511.1099999999</v>
          </cell>
          <cell r="G3">
            <v>1220310.6499999999</v>
          </cell>
          <cell r="H3">
            <v>1303321.75</v>
          </cell>
          <cell r="I3">
            <v>1260832.48</v>
          </cell>
          <cell r="J3">
            <v>1193589.94</v>
          </cell>
          <cell r="K3">
            <v>1202070.0899999999</v>
          </cell>
          <cell r="L3">
            <v>1065540.04</v>
          </cell>
          <cell r="M3">
            <v>1140377.0299999998</v>
          </cell>
          <cell r="N3">
            <v>1044999.1999999998</v>
          </cell>
          <cell r="O3">
            <v>1055578.6099999999</v>
          </cell>
        </row>
        <row r="4">
          <cell r="D4">
            <v>93266.389999999898</v>
          </cell>
          <cell r="E4">
            <v>208896.77000000025</v>
          </cell>
          <cell r="F4">
            <v>229696.86000000034</v>
          </cell>
          <cell r="G4">
            <v>219250.98000000021</v>
          </cell>
          <cell r="H4">
            <v>282872.29000000004</v>
          </cell>
          <cell r="I4">
            <v>238767.22999999998</v>
          </cell>
          <cell r="J4">
            <v>63294.040000000037</v>
          </cell>
          <cell r="K4">
            <v>222837.42000000016</v>
          </cell>
          <cell r="L4">
            <v>150717.99</v>
          </cell>
          <cell r="M4">
            <v>9612.7200000002049</v>
          </cell>
          <cell r="N4">
            <v>105263.18000000005</v>
          </cell>
          <cell r="O4">
            <v>132777.12000000011</v>
          </cell>
        </row>
        <row r="6">
          <cell r="D6" t="str">
            <v>APR</v>
          </cell>
          <cell r="E6" t="str">
            <v>MAY</v>
          </cell>
          <cell r="F6" t="str">
            <v>JUN</v>
          </cell>
          <cell r="G6" t="str">
            <v>JUL</v>
          </cell>
          <cell r="H6" t="str">
            <v>AUG</v>
          </cell>
          <cell r="I6" t="str">
            <v>SEP</v>
          </cell>
          <cell r="J6" t="str">
            <v>OKT</v>
          </cell>
          <cell r="K6" t="str">
            <v>NOV</v>
          </cell>
          <cell r="L6" t="str">
            <v>DEC</v>
          </cell>
          <cell r="M6" t="str">
            <v>JAN</v>
          </cell>
          <cell r="N6" t="str">
            <v>FEB</v>
          </cell>
          <cell r="O6" t="str">
            <v>MAR</v>
          </cell>
        </row>
        <row r="8">
          <cell r="D8">
            <v>376342.98</v>
          </cell>
          <cell r="E8">
            <v>436037.96000000008</v>
          </cell>
          <cell r="F8">
            <v>585963.38</v>
          </cell>
          <cell r="G8">
            <v>666847.24999999988</v>
          </cell>
          <cell r="H8">
            <v>736057.12</v>
          </cell>
          <cell r="I8">
            <v>718378.72999999986</v>
          </cell>
          <cell r="J8">
            <v>737169.14</v>
          </cell>
          <cell r="K8">
            <v>496390.61</v>
          </cell>
          <cell r="L8">
            <v>460042.73</v>
          </cell>
          <cell r="M8">
            <v>510981.55999999994</v>
          </cell>
          <cell r="N8">
            <v>379926.28</v>
          </cell>
          <cell r="O8">
            <v>278380.17000000004</v>
          </cell>
        </row>
        <row r="9">
          <cell r="D9">
            <v>-18268.059999999998</v>
          </cell>
          <cell r="E9">
            <v>-17400.120000000054</v>
          </cell>
          <cell r="F9">
            <v>11025.410000000033</v>
          </cell>
          <cell r="G9">
            <v>34076.260000000126</v>
          </cell>
          <cell r="H9">
            <v>99460.920000000042</v>
          </cell>
          <cell r="I9">
            <v>128219.38000000012</v>
          </cell>
          <cell r="J9">
            <v>58023.329999999958</v>
          </cell>
          <cell r="K9">
            <v>29891.560000000056</v>
          </cell>
          <cell r="L9">
            <v>20126.460000000021</v>
          </cell>
          <cell r="M9">
            <v>-15372.0799999999</v>
          </cell>
          <cell r="N9">
            <v>-721.40000000002328</v>
          </cell>
          <cell r="O9">
            <v>-24492.600000000064</v>
          </cell>
        </row>
        <row r="11">
          <cell r="D11" t="str">
            <v>APR</v>
          </cell>
          <cell r="E11" t="str">
            <v>MAY</v>
          </cell>
          <cell r="F11" t="str">
            <v>JUN</v>
          </cell>
          <cell r="G11" t="str">
            <v>JUL</v>
          </cell>
          <cell r="H11" t="str">
            <v>AUG</v>
          </cell>
          <cell r="I11" t="str">
            <v>SEP</v>
          </cell>
          <cell r="J11" t="str">
            <v>OKT</v>
          </cell>
          <cell r="K11" t="str">
            <v>NOV</v>
          </cell>
          <cell r="L11" t="str">
            <v>DEC</v>
          </cell>
          <cell r="M11" t="str">
            <v>JAN</v>
          </cell>
          <cell r="N11" t="str">
            <v>FEB</v>
          </cell>
          <cell r="O11" t="str">
            <v>MAR</v>
          </cell>
        </row>
        <row r="13">
          <cell r="D13">
            <v>24231.73000000001</v>
          </cell>
          <cell r="E13">
            <v>13359.440000000002</v>
          </cell>
          <cell r="F13">
            <v>5962.5100000000093</v>
          </cell>
          <cell r="G13">
            <v>10923.73000000001</v>
          </cell>
          <cell r="H13">
            <v>5185.3800000000047</v>
          </cell>
          <cell r="I13">
            <v>12289.26999999999</v>
          </cell>
          <cell r="J13">
            <v>44684.820000000007</v>
          </cell>
          <cell r="K13">
            <v>7692.8699999999953</v>
          </cell>
          <cell r="L13">
            <v>19192.26999999999</v>
          </cell>
          <cell r="M13">
            <v>40417.449999999983</v>
          </cell>
          <cell r="N13">
            <v>25020.739999999991</v>
          </cell>
          <cell r="O13">
            <v>22686.350000000006</v>
          </cell>
        </row>
        <row r="14">
          <cell r="D14">
            <v>178.26999999998952</v>
          </cell>
          <cell r="E14">
            <v>11050.559999999998</v>
          </cell>
          <cell r="F14">
            <v>18447.489999999991</v>
          </cell>
          <cell r="G14">
            <v>13486.26999999999</v>
          </cell>
          <cell r="H14">
            <v>19224.619999999995</v>
          </cell>
          <cell r="I14">
            <v>12120.73000000001</v>
          </cell>
          <cell r="J14">
            <v>-20274.820000000007</v>
          </cell>
          <cell r="K14">
            <v>16717.130000000005</v>
          </cell>
          <cell r="L14">
            <v>5217.7300000000105</v>
          </cell>
          <cell r="M14">
            <v>-16007.449999999983</v>
          </cell>
          <cell r="N14">
            <v>-610.73999999999069</v>
          </cell>
          <cell r="O14">
            <v>1723.6499999999942</v>
          </cell>
        </row>
        <row r="16">
          <cell r="D16" t="str">
            <v>APR</v>
          </cell>
          <cell r="E16" t="str">
            <v>MAY</v>
          </cell>
          <cell r="F16" t="str">
            <v>JUN</v>
          </cell>
          <cell r="G16" t="str">
            <v>JUL</v>
          </cell>
          <cell r="H16" t="str">
            <v>AUG</v>
          </cell>
          <cell r="I16" t="str">
            <v>SEP</v>
          </cell>
          <cell r="J16" t="str">
            <v>OKT</v>
          </cell>
          <cell r="K16" t="str">
            <v>NOV</v>
          </cell>
          <cell r="L16" t="str">
            <v>DEC</v>
          </cell>
          <cell r="M16" t="str">
            <v>JAN</v>
          </cell>
          <cell r="N16" t="str">
            <v>FEB</v>
          </cell>
          <cell r="O16" t="str">
            <v>MAR</v>
          </cell>
        </row>
        <row r="18">
          <cell r="D18">
            <v>12673.73</v>
          </cell>
          <cell r="E18">
            <v>12673.73</v>
          </cell>
          <cell r="F18">
            <v>12673.73</v>
          </cell>
          <cell r="G18">
            <v>12673.73</v>
          </cell>
          <cell r="H18">
            <v>12673.73</v>
          </cell>
          <cell r="I18">
            <v>12673.73</v>
          </cell>
          <cell r="J18">
            <v>12673.73</v>
          </cell>
          <cell r="K18">
            <v>12673.73</v>
          </cell>
          <cell r="L18">
            <v>12673.73</v>
          </cell>
          <cell r="M18">
            <v>12673.73</v>
          </cell>
          <cell r="N18">
            <v>12673.73</v>
          </cell>
          <cell r="O18">
            <v>12673.73</v>
          </cell>
        </row>
        <row r="19">
          <cell r="D19">
            <v>836.26000000000022</v>
          </cell>
          <cell r="E19">
            <v>836.26000000000022</v>
          </cell>
          <cell r="F19">
            <v>836.26000000000022</v>
          </cell>
          <cell r="G19">
            <v>836.26000000000022</v>
          </cell>
          <cell r="H19">
            <v>836.26000000000022</v>
          </cell>
          <cell r="I19">
            <v>836.26000000000022</v>
          </cell>
          <cell r="J19">
            <v>836.26000000000022</v>
          </cell>
          <cell r="K19">
            <v>836.26000000000022</v>
          </cell>
          <cell r="L19">
            <v>836.26000000000022</v>
          </cell>
          <cell r="M19">
            <v>836.26000000000022</v>
          </cell>
          <cell r="N19">
            <v>836.26000000000022</v>
          </cell>
          <cell r="O19">
            <v>836.26000000000022</v>
          </cell>
        </row>
        <row r="21">
          <cell r="D21" t="str">
            <v>APR</v>
          </cell>
          <cell r="E21" t="str">
            <v>MAY</v>
          </cell>
          <cell r="F21" t="str">
            <v>JUN</v>
          </cell>
          <cell r="G21" t="str">
            <v>JUL</v>
          </cell>
          <cell r="H21" t="str">
            <v>AUG</v>
          </cell>
          <cell r="I21" t="str">
            <v>SEP</v>
          </cell>
          <cell r="J21" t="str">
            <v>OKT</v>
          </cell>
          <cell r="K21" t="str">
            <v>NOV</v>
          </cell>
          <cell r="L21" t="str">
            <v>DEC</v>
          </cell>
          <cell r="M21" t="str">
            <v>JAN</v>
          </cell>
          <cell r="N21" t="str">
            <v>FEB</v>
          </cell>
          <cell r="O21" t="str">
            <v>MAR</v>
          </cell>
        </row>
        <row r="23">
          <cell r="D23">
            <v>0</v>
          </cell>
          <cell r="E23">
            <v>0</v>
          </cell>
          <cell r="F23">
            <v>0</v>
          </cell>
          <cell r="G23">
            <v>0</v>
          </cell>
          <cell r="H23">
            <v>0</v>
          </cell>
          <cell r="I23">
            <v>0</v>
          </cell>
          <cell r="J23">
            <v>0</v>
          </cell>
          <cell r="K23">
            <v>0</v>
          </cell>
          <cell r="L23">
            <v>0</v>
          </cell>
          <cell r="M23">
            <v>0</v>
          </cell>
          <cell r="N23">
            <v>0</v>
          </cell>
          <cell r="O23">
            <v>0</v>
          </cell>
        </row>
        <row r="24">
          <cell r="D24">
            <v>0</v>
          </cell>
          <cell r="E24">
            <v>0</v>
          </cell>
          <cell r="F24">
            <v>0</v>
          </cell>
          <cell r="G24">
            <v>0</v>
          </cell>
          <cell r="H24">
            <v>0</v>
          </cell>
          <cell r="I24">
            <v>0</v>
          </cell>
          <cell r="J24">
            <v>0</v>
          </cell>
          <cell r="K24">
            <v>0</v>
          </cell>
          <cell r="L24">
            <v>0</v>
          </cell>
          <cell r="M24">
            <v>0</v>
          </cell>
          <cell r="N24">
            <v>0</v>
          </cell>
          <cell r="O24">
            <v>0</v>
          </cell>
        </row>
        <row r="26">
          <cell r="D26" t="str">
            <v>APR</v>
          </cell>
          <cell r="E26" t="str">
            <v>MAY</v>
          </cell>
          <cell r="F26" t="str">
            <v>JUN</v>
          </cell>
          <cell r="G26" t="str">
            <v>JUL</v>
          </cell>
          <cell r="H26" t="str">
            <v>AUG</v>
          </cell>
          <cell r="I26" t="str">
            <v>SEP</v>
          </cell>
          <cell r="J26" t="str">
            <v>OKT</v>
          </cell>
          <cell r="K26" t="str">
            <v>NOV</v>
          </cell>
          <cell r="L26" t="str">
            <v>DEC</v>
          </cell>
          <cell r="M26" t="str">
            <v>JAN</v>
          </cell>
          <cell r="N26" t="str">
            <v>FEB</v>
          </cell>
          <cell r="O26" t="str">
            <v>MAR</v>
          </cell>
        </row>
        <row r="28">
          <cell r="D28">
            <v>578210.92000000004</v>
          </cell>
          <cell r="E28">
            <v>603122.35</v>
          </cell>
          <cell r="F28">
            <v>658419.5</v>
          </cell>
          <cell r="G28">
            <v>643209.5</v>
          </cell>
          <cell r="H28">
            <v>584683.9</v>
          </cell>
          <cell r="I28">
            <v>604609.68000000005</v>
          </cell>
          <cell r="J28">
            <v>595826.09</v>
          </cell>
          <cell r="K28">
            <v>522752.71000000008</v>
          </cell>
          <cell r="L28">
            <v>451964.03</v>
          </cell>
          <cell r="M28">
            <v>469408.1</v>
          </cell>
          <cell r="N28">
            <v>353588.69</v>
          </cell>
          <cell r="O28">
            <v>325983.21000000002</v>
          </cell>
        </row>
        <row r="29">
          <cell r="D29">
            <v>-29358.690000000061</v>
          </cell>
          <cell r="E29">
            <v>-8570.1899999999441</v>
          </cell>
          <cell r="F29">
            <v>338.8399999999674</v>
          </cell>
          <cell r="G29">
            <v>27959</v>
          </cell>
          <cell r="H29">
            <v>31261.339999999967</v>
          </cell>
          <cell r="I29">
            <v>54748.829999999958</v>
          </cell>
          <cell r="J29">
            <v>36466.439999999944</v>
          </cell>
          <cell r="K29">
            <v>36176.609999999986</v>
          </cell>
          <cell r="L29">
            <v>24072.270000000019</v>
          </cell>
          <cell r="M29">
            <v>5951.3300000000163</v>
          </cell>
          <cell r="N29">
            <v>-3522.5</v>
          </cell>
          <cell r="O29">
            <v>-10882.850000000035</v>
          </cell>
        </row>
        <row r="31">
          <cell r="D31" t="str">
            <v>APR</v>
          </cell>
          <cell r="E31" t="str">
            <v>MAY</v>
          </cell>
          <cell r="F31" t="str">
            <v>JUN</v>
          </cell>
          <cell r="G31" t="str">
            <v>JUL</v>
          </cell>
          <cell r="H31" t="str">
            <v>AUG</v>
          </cell>
          <cell r="I31" t="str">
            <v>SEP</v>
          </cell>
          <cell r="J31" t="str">
            <v>OKT</v>
          </cell>
          <cell r="K31" t="str">
            <v>NOV</v>
          </cell>
          <cell r="L31" t="str">
            <v>DEC</v>
          </cell>
          <cell r="M31" t="str">
            <v>JAN</v>
          </cell>
          <cell r="N31" t="str">
            <v>FEB</v>
          </cell>
          <cell r="O31" t="str">
            <v>MAR</v>
          </cell>
        </row>
        <row r="33">
          <cell r="D33">
            <v>221256.59</v>
          </cell>
          <cell r="E33">
            <v>252336.55000000002</v>
          </cell>
          <cell r="F33">
            <v>248779.68000000002</v>
          </cell>
          <cell r="G33">
            <v>296232.81000000006</v>
          </cell>
          <cell r="H33">
            <v>301145.96000000008</v>
          </cell>
          <cell r="I33">
            <v>272654.67000000004</v>
          </cell>
          <cell r="J33">
            <v>276538.53000000003</v>
          </cell>
          <cell r="K33">
            <v>259963.48999999996</v>
          </cell>
          <cell r="L33">
            <v>247713.73</v>
          </cell>
          <cell r="M33">
            <v>240742.44000000003</v>
          </cell>
          <cell r="N33">
            <v>223897.82000000004</v>
          </cell>
          <cell r="O33">
            <v>215083.07000000004</v>
          </cell>
        </row>
        <row r="34">
          <cell r="D34">
            <v>7520.9199999999837</v>
          </cell>
          <cell r="E34">
            <v>9022.5799999999872</v>
          </cell>
          <cell r="F34">
            <v>14638.089999999997</v>
          </cell>
          <cell r="G34">
            <v>14620.069999999949</v>
          </cell>
          <cell r="H34">
            <v>2808.6999999999534</v>
          </cell>
          <cell r="I34">
            <v>8460.1899999999441</v>
          </cell>
          <cell r="J34">
            <v>-228.14000000001397</v>
          </cell>
          <cell r="K34">
            <v>1571.5800000000454</v>
          </cell>
          <cell r="L34">
            <v>-13386.739999999991</v>
          </cell>
          <cell r="M34">
            <v>-14629.99000000002</v>
          </cell>
          <cell r="N34">
            <v>-17431.690000000061</v>
          </cell>
          <cell r="O34">
            <v>-9046.4000000000233</v>
          </cell>
        </row>
        <row r="36">
          <cell r="D36" t="str">
            <v>APR</v>
          </cell>
          <cell r="E36" t="str">
            <v>MAY</v>
          </cell>
          <cell r="F36" t="str">
            <v>JUN</v>
          </cell>
          <cell r="G36" t="str">
            <v>JUL</v>
          </cell>
          <cell r="H36" t="str">
            <v>AUG</v>
          </cell>
          <cell r="I36" t="str">
            <v>SEP</v>
          </cell>
          <cell r="J36" t="str">
            <v>OKT</v>
          </cell>
          <cell r="K36" t="str">
            <v>NOV</v>
          </cell>
          <cell r="L36" t="str">
            <v>DEC</v>
          </cell>
          <cell r="M36" t="str">
            <v>JAN</v>
          </cell>
          <cell r="N36" t="str">
            <v>FEB</v>
          </cell>
          <cell r="O36" t="str">
            <v>MAR</v>
          </cell>
        </row>
        <row r="38">
          <cell r="D38">
            <v>2103184.91</v>
          </cell>
          <cell r="E38">
            <v>2466043.5199999996</v>
          </cell>
          <cell r="F38">
            <v>2692309.91</v>
          </cell>
          <cell r="G38">
            <v>2850197.67</v>
          </cell>
          <cell r="H38">
            <v>2943067.8400000008</v>
          </cell>
          <cell r="I38">
            <v>2881438.56</v>
          </cell>
          <cell r="J38">
            <v>2860482.25</v>
          </cell>
          <cell r="K38">
            <v>2501543.5</v>
          </cell>
          <cell r="L38">
            <v>2257126.5299999998</v>
          </cell>
          <cell r="M38">
            <v>2414600.3099999996</v>
          </cell>
          <cell r="N38">
            <v>2040106.46</v>
          </cell>
          <cell r="O38">
            <v>1910385.14</v>
          </cell>
        </row>
        <row r="39">
          <cell r="D39">
            <v>54175.089999999807</v>
          </cell>
          <cell r="E39">
            <v>203835.86000000025</v>
          </cell>
          <cell r="F39">
            <v>274982.9500000003</v>
          </cell>
          <cell r="G39">
            <v>310228.84000000032</v>
          </cell>
          <cell r="H39">
            <v>436464.13</v>
          </cell>
          <cell r="I39">
            <v>443152.62</v>
          </cell>
          <cell r="J39">
            <v>138117.10999999993</v>
          </cell>
          <cell r="K39">
            <v>308030.56000000029</v>
          </cell>
          <cell r="L39">
            <v>187583.97000000006</v>
          </cell>
          <cell r="M39">
            <v>-29609.209999999679</v>
          </cell>
          <cell r="N39">
            <v>83813.109999999971</v>
          </cell>
          <cell r="O39">
            <v>90915.179999999978</v>
          </cell>
        </row>
        <row r="41">
          <cell r="D41" t="str">
            <v>APR</v>
          </cell>
          <cell r="E41" t="str">
            <v>MAY</v>
          </cell>
          <cell r="F41" t="str">
            <v>JUN</v>
          </cell>
          <cell r="G41" t="str">
            <v>JUL</v>
          </cell>
          <cell r="H41" t="str">
            <v>AUG</v>
          </cell>
          <cell r="I41" t="str">
            <v>SEP</v>
          </cell>
          <cell r="J41" t="str">
            <v>OKT</v>
          </cell>
          <cell r="K41" t="str">
            <v>NOV</v>
          </cell>
          <cell r="L41" t="str">
            <v>DEC</v>
          </cell>
          <cell r="M41" t="str">
            <v>JAN</v>
          </cell>
          <cell r="N41" t="str">
            <v>FEB</v>
          </cell>
          <cell r="O41" t="str">
            <v>MAR</v>
          </cell>
        </row>
        <row r="43">
          <cell r="D43">
            <v>2103184.9099999997</v>
          </cell>
          <cell r="E43">
            <v>2466043.5199999991</v>
          </cell>
          <cell r="F43">
            <v>2692309.9099999997</v>
          </cell>
          <cell r="G43">
            <v>2850197.67</v>
          </cell>
          <cell r="H43">
            <v>2943067.84</v>
          </cell>
          <cell r="I43">
            <v>2881438.56</v>
          </cell>
          <cell r="J43">
            <v>2860482.25</v>
          </cell>
          <cell r="K43">
            <v>2501543.4999999995</v>
          </cell>
          <cell r="L43">
            <v>2257126.5299999998</v>
          </cell>
          <cell r="M43">
            <v>2414600.31</v>
          </cell>
          <cell r="N43">
            <v>2040106.4600000004</v>
          </cell>
          <cell r="O43">
            <v>1910385.14</v>
          </cell>
        </row>
        <row r="44">
          <cell r="D44">
            <v>275076.09165000002</v>
          </cell>
          <cell r="E44">
            <v>284010.76980000001</v>
          </cell>
          <cell r="F44">
            <v>320719.38134999998</v>
          </cell>
          <cell r="G44">
            <v>337544.20179999998</v>
          </cell>
          <cell r="H44">
            <v>326283.82584999996</v>
          </cell>
          <cell r="I44">
            <v>337593.51540000003</v>
          </cell>
          <cell r="J44">
            <v>373172.16735</v>
          </cell>
          <cell r="K44">
            <v>291463.48824999999</v>
          </cell>
          <cell r="L44">
            <v>315085.60139999999</v>
          </cell>
          <cell r="M44">
            <v>384871.03104999999</v>
          </cell>
          <cell r="N44">
            <v>275370.29149999999</v>
          </cell>
          <cell r="O44">
            <v>303192.64109999995</v>
          </cell>
        </row>
      </sheetData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urchBest"/>
      <sheetName val="DataBest"/>
      <sheetName val="Sales"/>
      <sheetName val="AG"/>
      <sheetName val="EG"/>
      <sheetName val="WP"/>
      <sheetName val="G.AMP"/>
      <sheetName val="REC"/>
      <sheetName val="JD"/>
      <sheetName val="DMP"/>
      <sheetName val="Prod.Cost"/>
      <sheetName val="FIXED ASSETS"/>
      <sheetName val="EXP-IDR"/>
      <sheetName val="EXP-USD"/>
      <sheetName val="EXPENSE"/>
      <sheetName val="P.L"/>
      <sheetName val="Purch.Plan"/>
      <sheetName val="Movement"/>
      <sheetName val="Fund"/>
      <sheetName val="B.S"/>
      <sheetName val="B.S Monthly"/>
      <sheetName val="Analisys"/>
      <sheetName val="C.F"/>
      <sheetName val="GRAPH"/>
      <sheetName val="BS_PL_SS_Inventory_Employ"/>
      <sheetName val="CF_Invest_R&amp;D"/>
      <sheetName val="CR"/>
      <sheetName val="SalesGroup"/>
      <sheetName val="Cost_of_Sales"/>
      <sheetName val="社員リスト"/>
      <sheetName val="処理機能記述"/>
      <sheetName val="MAIN時間見積り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PH1298S"/>
      <sheetName val="sal april"/>
      <sheetName val="lab paced"/>
      <sheetName val="index"/>
      <sheetName val="Unit"/>
    </sheetNames>
    <sheetDataSet>
      <sheetData sheetId="0" refreshError="1">
        <row r="7">
          <cell r="A7">
            <v>1</v>
          </cell>
        </row>
        <row r="8">
          <cell r="A8">
            <v>2</v>
          </cell>
        </row>
        <row r="9">
          <cell r="A9">
            <v>3</v>
          </cell>
        </row>
        <row r="10">
          <cell r="A10">
            <v>4</v>
          </cell>
        </row>
        <row r="11">
          <cell r="A11">
            <v>5</v>
          </cell>
        </row>
        <row r="12">
          <cell r="A12">
            <v>6</v>
          </cell>
        </row>
        <row r="13">
          <cell r="A13">
            <v>7</v>
          </cell>
        </row>
        <row r="14">
          <cell r="A14">
            <v>8</v>
          </cell>
        </row>
        <row r="15">
          <cell r="A15">
            <v>9</v>
          </cell>
        </row>
        <row r="16">
          <cell r="A16">
            <v>10</v>
          </cell>
        </row>
        <row r="17">
          <cell r="A17">
            <v>11</v>
          </cell>
        </row>
        <row r="18">
          <cell r="A18">
            <v>12</v>
          </cell>
        </row>
        <row r="19">
          <cell r="A19">
            <v>13</v>
          </cell>
        </row>
        <row r="20">
          <cell r="A20">
            <v>14</v>
          </cell>
        </row>
        <row r="21">
          <cell r="A21">
            <v>15</v>
          </cell>
        </row>
        <row r="22">
          <cell r="A22">
            <v>16</v>
          </cell>
        </row>
        <row r="23">
          <cell r="A23">
            <v>17</v>
          </cell>
        </row>
        <row r="24">
          <cell r="A24">
            <v>18</v>
          </cell>
        </row>
        <row r="25">
          <cell r="A25">
            <v>19</v>
          </cell>
        </row>
        <row r="26">
          <cell r="A26">
            <v>20</v>
          </cell>
        </row>
        <row r="27">
          <cell r="A27">
            <v>21</v>
          </cell>
        </row>
        <row r="28">
          <cell r="A28">
            <v>22</v>
          </cell>
        </row>
        <row r="29">
          <cell r="A29">
            <v>23</v>
          </cell>
        </row>
        <row r="30">
          <cell r="A30">
            <v>24</v>
          </cell>
        </row>
        <row r="31">
          <cell r="A31">
            <v>25</v>
          </cell>
        </row>
        <row r="32">
          <cell r="A32">
            <v>26</v>
          </cell>
        </row>
        <row r="33">
          <cell r="A33">
            <v>27</v>
          </cell>
        </row>
        <row r="34">
          <cell r="A34">
            <v>28</v>
          </cell>
        </row>
      </sheetData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(40)G&amp;A"/>
      <sheetName val="00000"/>
      <sheetName val="Forexposure"/>
      <sheetName val="CF DATA"/>
      <sheetName val="Direction"/>
      <sheetName val="CHK LIST"/>
      <sheetName val="Recl. Entries"/>
      <sheetName val="Sales-VAT"/>
      <sheetName val="WP"/>
      <sheetName val="(A)Cash"/>
      <sheetName val="(B)STI"/>
      <sheetName val="(C)AR"/>
      <sheetName val="(D)DFA-CA"/>
      <sheetName val="(E)ARO"/>
      <sheetName val="(F)INV"/>
      <sheetName val="(G)ADV"/>
      <sheetName val="(H)P.EXP&amp;TAX"/>
      <sheetName val="(J)DFA-LT"/>
      <sheetName val="(L)FA"/>
      <sheetName val="(AA)STL"/>
      <sheetName val="(BB)AP"/>
      <sheetName val="(CC)DTA-CA"/>
      <sheetName val="(DD)APO"/>
      <sheetName val="(EE)TAX.PAY."/>
      <sheetName val="(FF)ACC.EXP."/>
      <sheetName val="(GG)LTD"/>
      <sheetName val="(HH)DTA-LT"/>
      <sheetName val="(10)Sales"/>
      <sheetName val="(20)COGS"/>
      <sheetName val="(30)SE"/>
      <sheetName val="(50)Eq. Coy"/>
      <sheetName val="(60)Fin.Cost"/>
      <sheetName val="(70)Forex"/>
      <sheetName val="(80)Int.Inc."/>
      <sheetName val="PPH1298S"/>
      <sheetName val="為替レート"/>
      <sheetName val="lab paced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nal"/>
      <sheetName val="Sept"/>
      <sheetName val="(40)G&amp;A"/>
      <sheetName val="RK1"/>
      <sheetName val="原単位"/>
      <sheetName val="基本設計寸法"/>
      <sheetName val="PPH1298S"/>
      <sheetName val="#REF!"/>
      <sheetName val="Data Harian"/>
      <sheetName val="LPP"/>
      <sheetName val="HARVEST02"/>
      <sheetName val="#REF"/>
      <sheetName val="CF RECONCILE - 1"/>
      <sheetName val="4)Rate"/>
      <sheetName val="Sheet1"/>
      <sheetName val="Sheet8"/>
      <sheetName val="BackUp1"/>
      <sheetName val="Matrix Gri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"/>
      <sheetName val="Constants"/>
      <sheetName val="Sheet2"/>
      <sheetName val="Sheet3"/>
      <sheetName val="Data Harian"/>
      <sheetName val="書換え条件"/>
      <sheetName val="社員リスト"/>
      <sheetName val="STD labor"/>
      <sheetName val="Template "/>
      <sheetName val="TBDec03"/>
      <sheetName val="D1BOX原価表"/>
      <sheetName val="125円ﾃﾞｰﾀ"/>
      <sheetName val="レポートレイアウト"/>
      <sheetName val="#REF!"/>
    </sheetNames>
    <sheetDataSet>
      <sheetData sheetId="0" refreshError="1"/>
      <sheetData sheetId="1" refreshError="1">
        <row r="2">
          <cell r="B2">
            <v>38749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8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2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4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5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6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7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171"/>
  <sheetViews>
    <sheetView showGridLines="0" view="pageBreakPreview" zoomScale="50" zoomScaleNormal="60" zoomScaleSheetLayoutView="50" workbookViewId="0">
      <pane xSplit="4" ySplit="18" topLeftCell="E19" activePane="bottomRight" state="frozen"/>
      <selection activeCell="K57" sqref="K57"/>
      <selection pane="topRight" activeCell="K57" sqref="K57"/>
      <selection pane="bottomLeft" activeCell="K57" sqref="K57"/>
      <selection pane="bottomRight" activeCell="K57" sqref="K57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5" style="7" customWidth="1"/>
    <col min="4" max="4" width="13.81640625" style="7" customWidth="1"/>
    <col min="5" max="5" width="11.453125" style="7" customWidth="1"/>
    <col min="6" max="6" width="5.54296875" style="7" customWidth="1"/>
    <col min="7" max="7" width="13.8164062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5" style="7" customWidth="1"/>
    <col min="12" max="12" width="9.17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5" customHeight="1">
      <c r="B1" s="10"/>
      <c r="C1" s="10"/>
    </row>
    <row r="2" spans="2:24" ht="9" hidden="1" customHeight="1">
      <c r="P2" s="12"/>
      <c r="Q2" s="12"/>
      <c r="R2" s="12"/>
      <c r="S2" s="12"/>
      <c r="T2" s="12"/>
      <c r="U2" s="12"/>
      <c r="V2" s="12"/>
    </row>
    <row r="3" spans="2:24" ht="21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3.5" customHeight="1"/>
    <row r="5" spans="2:24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7">
        <v>4380192</v>
      </c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46"/>
      <c r="K10" s="47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16" customHeight="1">
      <c r="A18" s="123"/>
      <c r="B18" s="2"/>
      <c r="C18" s="124" t="s">
        <v>197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>
        <f>N18/115.75*0.585</f>
        <v>0</v>
      </c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16" customHeight="1">
      <c r="A19" s="123"/>
      <c r="B19" s="2">
        <v>1</v>
      </c>
      <c r="C19" s="133" t="s">
        <v>198</v>
      </c>
      <c r="D19" s="125" t="s">
        <v>201</v>
      </c>
      <c r="E19" s="3">
        <v>50</v>
      </c>
      <c r="F19" s="87" t="s">
        <v>196</v>
      </c>
      <c r="G19" s="92"/>
      <c r="H19" s="127">
        <v>0.3</v>
      </c>
      <c r="I19" s="97">
        <f t="shared" ref="I19:I30" si="0">IF(E19&gt;0,E19*H19,"-")</f>
        <v>15</v>
      </c>
      <c r="J19" s="128" t="s">
        <v>49</v>
      </c>
      <c r="K19" s="128" t="s">
        <v>50</v>
      </c>
      <c r="L19" s="89"/>
      <c r="M19" s="129">
        <v>35</v>
      </c>
      <c r="N19" s="129">
        <f>E19*0.4</f>
        <v>20</v>
      </c>
      <c r="O19" s="4" t="e">
        <f>IF(C19=[28]Data!#REF!,[28]Data!#REF!,(IF(C19=[28]Data!#REF!,[28]Data!#REF!,(IF(C19=[28]Data!#REF!,[28]Data!#REF!,(IF(C19=[28]Data!B154,[28]Data!G154,(IF(C19=[28]Data!B157,[28]Data!G157,(IF(C19=[28]Data!#REF!,[28]Data!#REF!,(IF(C19=[28]Data!#REF!,[28]Data!#REF!,(IF(C19=[28]Data!#REF!,[28]Data!#REF!,[28]Data!#REF!)))))))))))))))&amp;IF(C19=[28]Data!#REF!,[28]Data!#REF!,(IF(C19=[28]Data!#REF!,[28]Data!#REF!,(IF(C19=[28]Data!#REF!,[28]Data!#REF!,(IF(C19=[28]Data!#REF!,[28]Data!#REF!,(IF(C19=[28]Data!#REF!,[28]Data!#REF!,(IF(C19=[28]Data!#REF!,[28]Data!G848,(IF(C19=[28]Data!#REF!,[28]Data!#REF!,(IF(C19=[28]Data!#REF!,[28]Data!#REF!,[28]Data!#REF!)))))))))))))))&amp;IF(C19=[28]Data!B185,[28]Data!G185,(IF(C19=[28]Data!#REF!,[28]Data!#REF!,(IF(C19=[28]Data!#REF!,[28]Data!#REF!,(IF(C19=[28]Data!#REF!,[28]Data!#REF!,(IF(C19=[28]Data!#REF!,[28]Data!#REF!,[28]Data!#REF!)))))))))</f>
        <v>#REF!</v>
      </c>
      <c r="P19" s="325" t="s">
        <v>235</v>
      </c>
      <c r="Q19" s="326"/>
      <c r="R19" s="326"/>
      <c r="S19" s="326"/>
      <c r="T19" s="326"/>
      <c r="U19" s="326"/>
      <c r="V19" s="327"/>
      <c r="W19" s="6"/>
      <c r="X19" s="130">
        <f>N19/$M$19*$AA$19</f>
        <v>0.22195199999999998</v>
      </c>
      <c r="Y19" s="131"/>
      <c r="Z19" s="131"/>
      <c r="AA19" s="130">
        <f>119*64*51/1000000</f>
        <v>0.38841599999999998</v>
      </c>
      <c r="AB19" s="131"/>
      <c r="AC19" s="131"/>
      <c r="AD19" s="131"/>
      <c r="AE19" s="131"/>
      <c r="AF19" s="131"/>
      <c r="AG19" s="131"/>
      <c r="AH19" s="131"/>
    </row>
    <row r="20" spans="1:34" s="143" customFormat="1" ht="16" customHeight="1">
      <c r="A20" s="134"/>
      <c r="B20" s="135"/>
      <c r="C20" s="133" t="s">
        <v>199</v>
      </c>
      <c r="D20" s="136" t="s">
        <v>202</v>
      </c>
      <c r="E20" s="137">
        <v>100</v>
      </c>
      <c r="F20" s="87" t="s">
        <v>196</v>
      </c>
      <c r="G20" s="138"/>
      <c r="H20" s="127">
        <v>0.36</v>
      </c>
      <c r="I20" s="97">
        <f t="shared" si="0"/>
        <v>36</v>
      </c>
      <c r="J20" s="128" t="s">
        <v>49</v>
      </c>
      <c r="K20" s="128" t="s">
        <v>50</v>
      </c>
      <c r="L20" s="89"/>
      <c r="M20" s="129"/>
      <c r="N20" s="129">
        <f>E20*0.1</f>
        <v>10</v>
      </c>
      <c r="O20" s="139" t="e">
        <f>IF(C20=[28]Data!#REF!,[28]Data!#REF!,(IF(C20=[28]Data!#REF!,[28]Data!#REF!,(IF(C20=[28]Data!#REF!,[28]Data!#REF!,(IF(C20=[28]Data!B155,[28]Data!G155,(IF(C20=[28]Data!B158,[28]Data!G158,(IF(C20=[28]Data!#REF!,[28]Data!#REF!,(IF(C20=[28]Data!#REF!,[28]Data!#REF!,(IF(C20=[28]Data!#REF!,[28]Data!#REF!,[28]Data!#REF!)))))))))))))))&amp;IF(C20=[28]Data!#REF!,[28]Data!#REF!,(IF(C20=[28]Data!#REF!,[28]Data!#REF!,(IF(C20=[28]Data!#REF!,[28]Data!#REF!,(IF(C20=[28]Data!#REF!,[28]Data!#REF!,(IF(C20=[28]Data!#REF!,[28]Data!#REF!,(IF(C20=[28]Data!#REF!,[28]Data!G849,(IF(C20=[28]Data!#REF!,[28]Data!#REF!,(IF(C20=[28]Data!#REF!,[28]Data!#REF!,[28]Data!#REF!)))))))))))))))&amp;IF(C20=[28]Data!B186,[28]Data!G186,(IF(C20=[28]Data!#REF!,[28]Data!#REF!,(IF(C20=[28]Data!#REF!,[28]Data!#REF!,(IF(C20=[28]Data!#REF!,[28]Data!#REF!,(IF(C20=[28]Data!#REF!,[28]Data!#REF!,[28]Data!#REF!)))))))))</f>
        <v>#REF!</v>
      </c>
      <c r="P20" s="344"/>
      <c r="Q20" s="345"/>
      <c r="R20" s="345"/>
      <c r="S20" s="345"/>
      <c r="T20" s="345"/>
      <c r="U20" s="345"/>
      <c r="V20" s="140"/>
      <c r="W20" s="141"/>
      <c r="X20" s="130">
        <f>N20/$M$19*$AA$19</f>
        <v>0.11097599999999999</v>
      </c>
      <c r="Y20" s="142"/>
      <c r="Z20" s="142"/>
      <c r="AA20" s="142"/>
      <c r="AB20" s="142"/>
      <c r="AC20" s="142"/>
      <c r="AD20" s="142"/>
      <c r="AE20" s="142"/>
      <c r="AF20" s="142"/>
      <c r="AG20" s="142"/>
      <c r="AH20" s="142"/>
    </row>
    <row r="21" spans="1:34" s="132" customFormat="1" ht="16" customHeight="1">
      <c r="A21" s="123"/>
      <c r="B21" s="2"/>
      <c r="C21" s="144" t="s">
        <v>200</v>
      </c>
      <c r="D21" s="125" t="s">
        <v>203</v>
      </c>
      <c r="E21" s="3">
        <v>5</v>
      </c>
      <c r="F21" s="87" t="s">
        <v>196</v>
      </c>
      <c r="G21" s="92"/>
      <c r="H21" s="127">
        <v>0.42</v>
      </c>
      <c r="I21" s="97">
        <f t="shared" si="0"/>
        <v>2.1</v>
      </c>
      <c r="J21" s="128" t="s">
        <v>49</v>
      </c>
      <c r="K21" s="128" t="s">
        <v>50</v>
      </c>
      <c r="L21" s="89"/>
      <c r="M21" s="129"/>
      <c r="N21" s="129">
        <f>E21*0.1</f>
        <v>0.5</v>
      </c>
      <c r="O21" s="4" t="e">
        <f>IF(C21=[28]Data!#REF!,[28]Data!#REF!,(IF(C21=[28]Data!#REF!,[28]Data!#REF!,(IF(C21=[28]Data!#REF!,[28]Data!#REF!,(IF(C21=[28]Data!B156,[28]Data!G156,(IF(C21=[28]Data!B159,[28]Data!G159,(IF(C21=[28]Data!#REF!,[28]Data!#REF!,(IF(C21=[28]Data!#REF!,[28]Data!#REF!,(IF(C21=[28]Data!#REF!,[28]Data!#REF!,[28]Data!#REF!)))))))))))))))&amp;IF(C21=[28]Data!#REF!,[28]Data!#REF!,(IF(C21=[28]Data!#REF!,[28]Data!#REF!,(IF(C21=[28]Data!#REF!,[28]Data!#REF!,(IF(C21=[28]Data!#REF!,[28]Data!#REF!,(IF(C21=[28]Data!#REF!,[28]Data!#REF!,(IF(C21=[28]Data!#REF!,[28]Data!G850,(IF(C21=[28]Data!#REF!,[28]Data!#REF!,(IF(C21=[28]Data!#REF!,[28]Data!#REF!,[28]Data!#REF!)))))))))))))))&amp;IF(C21=[28]Data!B187,[28]Data!G187,(IF(C21=[28]Data!#REF!,[28]Data!#REF!,(IF(C21=[28]Data!#REF!,[28]Data!#REF!,(IF(C21=[28]Data!#REF!,[28]Data!#REF!,(IF(C21=[28]Data!#REF!,[28]Data!#REF!,[28]Data!#REF!)))))))))</f>
        <v>#REF!</v>
      </c>
      <c r="P21" s="325"/>
      <c r="Q21" s="326"/>
      <c r="R21" s="326"/>
      <c r="S21" s="326"/>
      <c r="T21" s="326"/>
      <c r="U21" s="326"/>
      <c r="V21" s="5"/>
      <c r="W21" s="6"/>
      <c r="X21" s="130">
        <f>N21/$M$19*$AA$19</f>
        <v>5.5487999999999996E-3</v>
      </c>
      <c r="Y21" s="131"/>
      <c r="Z21" s="131"/>
      <c r="AA21" s="131"/>
      <c r="AB21" s="131"/>
      <c r="AC21" s="131"/>
      <c r="AD21" s="131"/>
      <c r="AE21" s="131"/>
      <c r="AF21" s="131"/>
      <c r="AG21" s="131"/>
      <c r="AH21" s="131"/>
    </row>
    <row r="22" spans="1:34" s="132" customFormat="1" ht="16" customHeight="1">
      <c r="A22" s="123"/>
      <c r="B22" s="2"/>
      <c r="C22" s="124" t="s">
        <v>205</v>
      </c>
      <c r="D22" s="125"/>
      <c r="E22" s="3"/>
      <c r="F22" s="87"/>
      <c r="G22" s="138"/>
      <c r="H22" s="127"/>
      <c r="I22" s="97"/>
      <c r="J22" s="128"/>
      <c r="K22" s="128"/>
      <c r="L22" s="89"/>
      <c r="M22" s="129"/>
      <c r="N22" s="129"/>
      <c r="O22" s="4" t="e">
        <f>IF(C22=[28]Data!#REF!,[28]Data!#REF!,(IF(C22=[28]Data!#REF!,[28]Data!#REF!,(IF(C22=[28]Data!#REF!,[28]Data!#REF!,(IF(C22=[28]Data!B157,[28]Data!G157,(IF(C22=[28]Data!B160,[28]Data!G160,(IF(C22=[28]Data!#REF!,[28]Data!#REF!,(IF(C22=[28]Data!#REF!,[28]Data!#REF!,(IF(C22=[28]Data!#REF!,[28]Data!#REF!,[28]Data!#REF!)))))))))))))))&amp;IF(C22=[28]Data!#REF!,[28]Data!#REF!,(IF(C22=[28]Data!#REF!,[28]Data!#REF!,(IF(C22=[28]Data!#REF!,[28]Data!#REF!,(IF(C22=[28]Data!#REF!,[28]Data!#REF!,(IF(C22=[28]Data!#REF!,[28]Data!#REF!,(IF(C22=[28]Data!#REF!,[28]Data!G851,(IF(C22=[28]Data!#REF!,[28]Data!#REF!,(IF(C22=[28]Data!#REF!,[28]Data!#REF!,[28]Data!#REF!)))))))))))))))&amp;IF(C22=[28]Data!B188,[28]Data!G188,(IF(C22=[28]Data!#REF!,[28]Data!#REF!,(IF(C22=[28]Data!#REF!,[28]Data!#REF!,(IF(C22=[28]Data!#REF!,[28]Data!#REF!,(IF(C22=[28]Data!#REF!,[28]Data!#REF!,[28]Data!#REF!)))))))))</f>
        <v>#REF!</v>
      </c>
      <c r="P22" s="325"/>
      <c r="Q22" s="326"/>
      <c r="R22" s="326"/>
      <c r="S22" s="326"/>
      <c r="T22" s="326"/>
      <c r="U22" s="326"/>
      <c r="V22" s="5"/>
      <c r="W22" s="6"/>
      <c r="X22" s="130"/>
      <c r="Y22" s="131"/>
      <c r="Z22" s="131"/>
      <c r="AA22" s="131"/>
      <c r="AB22" s="131"/>
      <c r="AC22" s="131"/>
      <c r="AD22" s="131"/>
      <c r="AE22" s="131"/>
      <c r="AF22" s="131"/>
      <c r="AG22" s="131"/>
      <c r="AH22" s="131"/>
    </row>
    <row r="23" spans="1:34" s="132" customFormat="1" ht="16" customHeight="1">
      <c r="A23" s="123"/>
      <c r="B23" s="2"/>
      <c r="C23" s="144" t="s">
        <v>204</v>
      </c>
      <c r="D23" s="125" t="s">
        <v>206</v>
      </c>
      <c r="E23" s="3">
        <v>60</v>
      </c>
      <c r="F23" s="87" t="s">
        <v>196</v>
      </c>
      <c r="G23" s="92"/>
      <c r="H23" s="127">
        <v>12.9</v>
      </c>
      <c r="I23" s="97">
        <f t="shared" si="0"/>
        <v>774</v>
      </c>
      <c r="J23" s="128" t="s">
        <v>49</v>
      </c>
      <c r="K23" s="128" t="s">
        <v>50</v>
      </c>
      <c r="L23" s="89"/>
      <c r="M23" s="129"/>
      <c r="N23" s="129">
        <f>E23*0.1</f>
        <v>6</v>
      </c>
      <c r="O23" s="4" t="e">
        <f>IF(C23=[28]Data!#REF!,[28]Data!#REF!,(IF(C23=[28]Data!#REF!,[28]Data!#REF!,(IF(C23=[28]Data!#REF!,[28]Data!#REF!,(IF(C23=[28]Data!B158,[28]Data!G158,(IF(C23=[28]Data!B161,[28]Data!G161,(IF(C23=[28]Data!#REF!,[28]Data!#REF!,(IF(C23=[28]Data!#REF!,[28]Data!#REF!,(IF(C23=[28]Data!#REF!,[28]Data!#REF!,[28]Data!#REF!)))))))))))))))&amp;IF(C23=[28]Data!#REF!,[28]Data!#REF!,(IF(C23=[28]Data!#REF!,[28]Data!#REF!,(IF(C23=[28]Data!#REF!,[28]Data!#REF!,(IF(C23=[28]Data!#REF!,[28]Data!#REF!,(IF(C23=[28]Data!#REF!,[28]Data!#REF!,(IF(C23=[28]Data!#REF!,[28]Data!G852,(IF(C23=[28]Data!#REF!,[28]Data!#REF!,(IF(C23=[28]Data!#REF!,[28]Data!#REF!,[28]Data!#REF!)))))))))))))))&amp;IF(C23=[28]Data!B189,[28]Data!G189,(IF(C23=[28]Data!#REF!,[28]Data!#REF!,(IF(C23=[28]Data!#REF!,[28]Data!#REF!,(IF(C23=[28]Data!#REF!,[28]Data!#REF!,(IF(C23=[28]Data!#REF!,[28]Data!#REF!,[28]Data!#REF!)))))))))</f>
        <v>#REF!</v>
      </c>
      <c r="P23" s="325"/>
      <c r="Q23" s="326"/>
      <c r="R23" s="326"/>
      <c r="S23" s="326"/>
      <c r="T23" s="326"/>
      <c r="U23" s="326"/>
      <c r="V23" s="5"/>
      <c r="W23" s="6"/>
      <c r="X23" s="130">
        <f>N23/$M$19*$AA$19</f>
        <v>6.6585599999999995E-2</v>
      </c>
      <c r="Y23" s="131"/>
      <c r="Z23" s="131"/>
      <c r="AA23" s="131"/>
      <c r="AB23" s="131"/>
      <c r="AC23" s="131"/>
      <c r="AD23" s="131"/>
      <c r="AE23" s="131"/>
      <c r="AF23" s="131"/>
      <c r="AG23" s="131"/>
      <c r="AH23" s="131"/>
    </row>
    <row r="24" spans="1:34" s="132" customFormat="1" ht="16" customHeight="1">
      <c r="A24" s="123"/>
      <c r="B24" s="2"/>
      <c r="C24" s="124" t="s">
        <v>205</v>
      </c>
      <c r="D24" s="125"/>
      <c r="E24" s="3"/>
      <c r="F24" s="87"/>
      <c r="G24" s="138"/>
      <c r="H24" s="127"/>
      <c r="I24" s="97"/>
      <c r="J24" s="128"/>
      <c r="K24" s="128"/>
      <c r="L24" s="89"/>
      <c r="M24" s="129"/>
      <c r="N24" s="129"/>
      <c r="O24" s="4"/>
      <c r="P24" s="90"/>
      <c r="Q24" s="91"/>
      <c r="R24" s="91"/>
      <c r="S24" s="91"/>
      <c r="T24" s="91"/>
      <c r="U24" s="91"/>
      <c r="V24" s="5"/>
      <c r="W24" s="6"/>
      <c r="X24" s="130">
        <f>N24/63*0.595</f>
        <v>0</v>
      </c>
      <c r="Y24" s="131"/>
      <c r="Z24" s="131"/>
      <c r="AA24" s="131"/>
      <c r="AB24" s="131"/>
      <c r="AC24" s="131"/>
      <c r="AD24" s="131"/>
      <c r="AE24" s="131"/>
      <c r="AF24" s="131"/>
      <c r="AG24" s="131"/>
      <c r="AH24" s="131"/>
    </row>
    <row r="25" spans="1:34" s="132" customFormat="1" ht="16" customHeight="1">
      <c r="A25" s="123"/>
      <c r="B25" s="2">
        <v>2</v>
      </c>
      <c r="C25" s="144" t="s">
        <v>207</v>
      </c>
      <c r="D25" s="125" t="s">
        <v>209</v>
      </c>
      <c r="E25" s="3">
        <v>5</v>
      </c>
      <c r="F25" s="87" t="s">
        <v>196</v>
      </c>
      <c r="G25" s="92"/>
      <c r="H25" s="127">
        <v>367.86</v>
      </c>
      <c r="I25" s="97">
        <f t="shared" si="0"/>
        <v>1839.3000000000002</v>
      </c>
      <c r="J25" s="128" t="s">
        <v>49</v>
      </c>
      <c r="K25" s="128" t="s">
        <v>50</v>
      </c>
      <c r="L25" s="89"/>
      <c r="M25" s="129">
        <v>110</v>
      </c>
      <c r="N25" s="129">
        <f>E25*10</f>
        <v>50</v>
      </c>
      <c r="O25" s="4" t="e">
        <f>IF(C25=[28]Data!#REF!,[28]Data!#REF!,(IF(C25=[28]Data!#REF!,[28]Data!#REF!,(IF(C25=[28]Data!#REF!,[28]Data!#REF!,(IF(C25=[28]Data!B156,[28]Data!G156,(IF(C25=[28]Data!B159,[28]Data!G159,(IF(C25=[28]Data!#REF!,[28]Data!#REF!,(IF(C25=[28]Data!#REF!,[28]Data!#REF!,(IF(C25=[28]Data!#REF!,[28]Data!#REF!,[28]Data!#REF!)))))))))))))))&amp;IF(C25=[28]Data!#REF!,[28]Data!#REF!,(IF(C25=[28]Data!#REF!,[28]Data!#REF!,(IF(C25=[28]Data!#REF!,[28]Data!#REF!,(IF(C25=[28]Data!#REF!,[28]Data!#REF!,(IF(C25=[28]Data!#REF!,[28]Data!#REF!,(IF(C25=[28]Data!#REF!,[28]Data!G850,(IF(C25=[28]Data!#REF!,[28]Data!#REF!,(IF(C25=[28]Data!#REF!,[28]Data!#REF!,[28]Data!#REF!)))))))))))))))&amp;IF(C25=[28]Data!B187,[28]Data!G187,(IF(C25=[28]Data!#REF!,[28]Data!#REF!,(IF(C25=[28]Data!#REF!,[28]Data!#REF!,(IF(C25=[28]Data!#REF!,[28]Data!#REF!,(IF(C25=[28]Data!#REF!,[28]Data!#REF!,[28]Data!#REF!)))))))))</f>
        <v>#REF!</v>
      </c>
      <c r="P25" s="325" t="s">
        <v>234</v>
      </c>
      <c r="Q25" s="326"/>
      <c r="R25" s="326"/>
      <c r="S25" s="326"/>
      <c r="T25" s="326"/>
      <c r="U25" s="326"/>
      <c r="V25" s="327"/>
      <c r="W25" s="6"/>
      <c r="X25" s="130">
        <f>N25/M25*AA25</f>
        <v>0.40625454545454542</v>
      </c>
      <c r="Y25" s="131"/>
      <c r="Z25" s="131"/>
      <c r="AA25" s="130">
        <f>133*84*80/1000000</f>
        <v>0.89376</v>
      </c>
      <c r="AB25" s="131"/>
      <c r="AC25" s="131"/>
      <c r="AD25" s="131"/>
      <c r="AE25" s="131"/>
      <c r="AF25" s="131"/>
      <c r="AG25" s="131"/>
      <c r="AH25" s="131"/>
    </row>
    <row r="26" spans="1:34" s="132" customFormat="1" ht="16" customHeight="1">
      <c r="A26" s="123"/>
      <c r="B26" s="2"/>
      <c r="C26" s="144" t="s">
        <v>208</v>
      </c>
      <c r="D26" s="125" t="s">
        <v>210</v>
      </c>
      <c r="E26" s="3">
        <v>5</v>
      </c>
      <c r="F26" s="87" t="s">
        <v>196</v>
      </c>
      <c r="G26" s="138"/>
      <c r="H26" s="127">
        <v>198.5</v>
      </c>
      <c r="I26" s="97">
        <f t="shared" si="0"/>
        <v>992.5</v>
      </c>
      <c r="J26" s="128" t="s">
        <v>49</v>
      </c>
      <c r="K26" s="128" t="s">
        <v>50</v>
      </c>
      <c r="L26" s="89"/>
      <c r="M26" s="129"/>
      <c r="N26" s="129">
        <f>E26*10</f>
        <v>50</v>
      </c>
      <c r="O26" s="4" t="e">
        <f>IF(C26=[28]Data!#REF!,[28]Data!#REF!,(IF(C26=[28]Data!#REF!,[28]Data!#REF!,(IF(C26=[28]Data!#REF!,[28]Data!#REF!,(IF(C26=[28]Data!B157,[28]Data!G157,(IF(C26=[28]Data!B160,[28]Data!G160,(IF(C26=[28]Data!#REF!,[28]Data!#REF!,(IF(C26=[28]Data!#REF!,[28]Data!#REF!,(IF(C26=[28]Data!#REF!,[28]Data!#REF!,[28]Data!#REF!)))))))))))))))&amp;IF(C26=[28]Data!#REF!,[28]Data!#REF!,(IF(C26=[28]Data!#REF!,[28]Data!#REF!,(IF(C26=[28]Data!#REF!,[28]Data!#REF!,(IF(C26=[28]Data!#REF!,[28]Data!#REF!,(IF(C26=[28]Data!#REF!,[28]Data!#REF!,(IF(C26=[28]Data!#REF!,[28]Data!G851,(IF(C26=[28]Data!#REF!,[28]Data!#REF!,(IF(C26=[28]Data!#REF!,[28]Data!#REF!,[28]Data!#REF!)))))))))))))))&amp;IF(C26=[28]Data!B188,[28]Data!G188,(IF(C26=[28]Data!#REF!,[28]Data!#REF!,(IF(C26=[28]Data!#REF!,[28]Data!#REF!,(IF(C26=[28]Data!#REF!,[28]Data!#REF!,(IF(C26=[28]Data!#REF!,[28]Data!#REF!,[28]Data!#REF!)))))))))</f>
        <v>#REF!</v>
      </c>
      <c r="P26" s="325"/>
      <c r="Q26" s="326"/>
      <c r="R26" s="326"/>
      <c r="S26" s="326"/>
      <c r="T26" s="326"/>
      <c r="U26" s="326"/>
      <c r="V26" s="327"/>
      <c r="W26" s="6"/>
      <c r="X26" s="130">
        <f>N26/M25*AA25</f>
        <v>0.40625454545454542</v>
      </c>
      <c r="Y26" s="131"/>
      <c r="Z26" s="131"/>
      <c r="AA26" s="131"/>
      <c r="AB26" s="131"/>
      <c r="AC26" s="131"/>
      <c r="AD26" s="131"/>
      <c r="AE26" s="131"/>
      <c r="AF26" s="131"/>
      <c r="AG26" s="131"/>
      <c r="AH26" s="131"/>
    </row>
    <row r="27" spans="1:34" s="132" customFormat="1" ht="16" customHeight="1">
      <c r="A27" s="123"/>
      <c r="B27" s="2"/>
      <c r="C27" s="124" t="s">
        <v>211</v>
      </c>
      <c r="D27" s="125"/>
      <c r="E27" s="3"/>
      <c r="F27" s="87"/>
      <c r="G27" s="92"/>
      <c r="H27" s="127"/>
      <c r="I27" s="97"/>
      <c r="J27" s="128"/>
      <c r="K27" s="128"/>
      <c r="L27" s="89"/>
      <c r="M27" s="129"/>
      <c r="N27" s="129"/>
      <c r="O27" s="4" t="e">
        <f>IF(C27=[28]Data!#REF!,[28]Data!#REF!,(IF(C27=[28]Data!#REF!,[28]Data!#REF!,(IF(C27=[28]Data!#REF!,[28]Data!#REF!,(IF(C27=[28]Data!B158,[28]Data!G158,(IF(C27=[28]Data!B161,[28]Data!G161,(IF(C27=[28]Data!#REF!,[28]Data!#REF!,(IF(C27=[28]Data!#REF!,[28]Data!#REF!,(IF(C27=[28]Data!#REF!,[28]Data!#REF!,[28]Data!#REF!)))))))))))))))&amp;IF(C27=[28]Data!#REF!,[28]Data!#REF!,(IF(C27=[28]Data!#REF!,[28]Data!#REF!,(IF(C27=[28]Data!#REF!,[28]Data!#REF!,(IF(C27=[28]Data!#REF!,[28]Data!#REF!,(IF(C27=[28]Data!#REF!,[28]Data!#REF!,(IF(C27=[28]Data!#REF!,[28]Data!G852,(IF(C27=[28]Data!#REF!,[28]Data!#REF!,(IF(C27=[28]Data!#REF!,[28]Data!#REF!,[28]Data!#REF!)))))))))))))))&amp;IF(C27=[28]Data!B189,[28]Data!G189,(IF(C27=[28]Data!#REF!,[28]Data!#REF!,(IF(C27=[28]Data!#REF!,[28]Data!#REF!,(IF(C27=[28]Data!#REF!,[28]Data!#REF!,(IF(C27=[28]Data!#REF!,[28]Data!#REF!,[28]Data!#REF!)))))))))</f>
        <v>#REF!</v>
      </c>
      <c r="P27" s="325"/>
      <c r="Q27" s="326"/>
      <c r="R27" s="326"/>
      <c r="S27" s="326"/>
      <c r="T27" s="326"/>
      <c r="U27" s="326"/>
      <c r="V27" s="327"/>
      <c r="W27" s="6"/>
      <c r="X27" s="130">
        <f>N27/66*0.585</f>
        <v>0</v>
      </c>
      <c r="Y27" s="131"/>
      <c r="Z27" s="131"/>
      <c r="AA27" s="131"/>
      <c r="AB27" s="131"/>
      <c r="AC27" s="131"/>
      <c r="AD27" s="131"/>
      <c r="AE27" s="131"/>
      <c r="AF27" s="131"/>
      <c r="AG27" s="131"/>
      <c r="AH27" s="131"/>
    </row>
    <row r="28" spans="1:34" s="132" customFormat="1" ht="16" customHeight="1">
      <c r="A28" s="123"/>
      <c r="B28" s="2">
        <v>3</v>
      </c>
      <c r="C28" s="144" t="s">
        <v>212</v>
      </c>
      <c r="D28" s="125" t="s">
        <v>213</v>
      </c>
      <c r="E28" s="3">
        <v>3</v>
      </c>
      <c r="F28" s="87" t="s">
        <v>196</v>
      </c>
      <c r="G28" s="138"/>
      <c r="H28" s="127">
        <v>300.55</v>
      </c>
      <c r="I28" s="97">
        <f t="shared" si="0"/>
        <v>901.65000000000009</v>
      </c>
      <c r="J28" s="128" t="s">
        <v>49</v>
      </c>
      <c r="K28" s="128" t="s">
        <v>50</v>
      </c>
      <c r="L28" s="89"/>
      <c r="M28" s="129">
        <v>25</v>
      </c>
      <c r="N28" s="129">
        <f>E28*7</f>
        <v>21</v>
      </c>
      <c r="O28" s="4" t="e">
        <f>IF(C28=[28]Data!#REF!,[28]Data!#REF!,(IF(C28=[28]Data!#REF!,[28]Data!#REF!,(IF(C28=[28]Data!#REF!,[28]Data!#REF!,(IF(C28=[28]Data!B159,[28]Data!G159,(IF(C28=[28]Data!B162,[28]Data!G162,(IF(C28=[28]Data!#REF!,[28]Data!#REF!,(IF(C28=[28]Data!#REF!,[28]Data!#REF!,(IF(C28=[28]Data!#REF!,[28]Data!#REF!,[28]Data!#REF!)))))))))))))))&amp;IF(C28=[28]Data!#REF!,[28]Data!#REF!,(IF(C28=[28]Data!#REF!,[28]Data!#REF!,(IF(C28=[28]Data!#REF!,[28]Data!#REF!,(IF(C28=[28]Data!#REF!,[28]Data!#REF!,(IF(C28=[28]Data!#REF!,[28]Data!#REF!,(IF(C28=[28]Data!#REF!,[28]Data!G853,(IF(C28=[28]Data!#REF!,[28]Data!#REF!,(IF(C28=[28]Data!#REF!,[28]Data!#REF!,[28]Data!#REF!)))))))))))))))&amp;IF(C28=[28]Data!B190,[28]Data!G190,(IF(C28=[28]Data!#REF!,[28]Data!#REF!,(IF(C28=[28]Data!#REF!,[28]Data!#REF!,(IF(C28=[28]Data!#REF!,[28]Data!#REF!,(IF(C28=[28]Data!#REF!,[28]Data!#REF!,[28]Data!#REF!)))))))))</f>
        <v>#REF!</v>
      </c>
      <c r="P28" s="325" t="s">
        <v>232</v>
      </c>
      <c r="Q28" s="326"/>
      <c r="R28" s="326"/>
      <c r="S28" s="326"/>
      <c r="T28" s="326"/>
      <c r="U28" s="326"/>
      <c r="V28" s="327"/>
      <c r="W28" s="6"/>
      <c r="X28" s="130">
        <f>N28/M28*AA28</f>
        <v>0.11405520000000001</v>
      </c>
      <c r="Y28" s="131"/>
      <c r="Z28" s="131"/>
      <c r="AA28" s="130">
        <f>155*73*12/1000000</f>
        <v>0.13578000000000001</v>
      </c>
      <c r="AB28" s="131"/>
      <c r="AC28" s="131"/>
      <c r="AD28" s="131"/>
      <c r="AE28" s="131"/>
      <c r="AF28" s="131"/>
      <c r="AG28" s="131"/>
      <c r="AH28" s="131"/>
    </row>
    <row r="29" spans="1:34" s="132" customFormat="1" ht="16" customHeight="1">
      <c r="A29" s="123"/>
      <c r="B29" s="2"/>
      <c r="C29" s="124" t="s">
        <v>249</v>
      </c>
      <c r="D29" s="125"/>
      <c r="E29" s="145"/>
      <c r="F29" s="87"/>
      <c r="G29" s="92"/>
      <c r="H29" s="127"/>
      <c r="I29" s="97"/>
      <c r="J29" s="128"/>
      <c r="K29" s="128"/>
      <c r="L29" s="89"/>
      <c r="M29" s="129"/>
      <c r="N29" s="129"/>
      <c r="O29" s="4" t="e">
        <f>IF(C29=[28]Data!#REF!,[28]Data!#REF!,(IF(C29=[28]Data!#REF!,[28]Data!#REF!,(IF(C29=[28]Data!#REF!,[28]Data!#REF!,(IF(C29=[28]Data!B164,[28]Data!G164,(IF(C29=[28]Data!B167,[28]Data!G167,(IF(C29=[28]Data!#REF!,[28]Data!#REF!,(IF(C29=[28]Data!#REF!,[28]Data!#REF!,(IF(C29=[28]Data!#REF!,[28]Data!#REF!,[28]Data!#REF!)))))))))))))))&amp;IF(C29=[28]Data!#REF!,[28]Data!#REF!,(IF(C29=[28]Data!#REF!,[28]Data!#REF!,(IF(C29=[28]Data!#REF!,[28]Data!#REF!,(IF(C29=[28]Data!#REF!,[28]Data!#REF!,(IF(C29=[28]Data!#REF!,[28]Data!#REF!,(IF(C29=[28]Data!#REF!,[28]Data!G858,(IF(C29=[28]Data!#REF!,[28]Data!#REF!,(IF(C29=[28]Data!#REF!,[28]Data!#REF!,[28]Data!#REF!)))))))))))))))&amp;IF(C29=[28]Data!B195,[28]Data!G195,(IF(C29=[28]Data!#REF!,[28]Data!#REF!,(IF(C29=[28]Data!#REF!,[28]Data!#REF!,(IF(C29=[28]Data!#REF!,[28]Data!#REF!,(IF(C29=[28]Data!#REF!,[28]Data!#REF!,[28]Data!#REF!)))))))))</f>
        <v>#REF!</v>
      </c>
      <c r="P29" s="325"/>
      <c r="Q29" s="326"/>
      <c r="R29" s="326"/>
      <c r="S29" s="326"/>
      <c r="T29" s="326"/>
      <c r="U29" s="326"/>
      <c r="V29" s="327"/>
      <c r="W29" s="6"/>
      <c r="X29" s="130">
        <f>N29/73*0.585</f>
        <v>0</v>
      </c>
      <c r="Y29" s="131"/>
      <c r="Z29" s="131"/>
      <c r="AA29" s="131"/>
      <c r="AB29" s="131"/>
      <c r="AC29" s="131"/>
      <c r="AD29" s="131"/>
      <c r="AE29" s="131"/>
      <c r="AF29" s="131"/>
      <c r="AG29" s="131"/>
      <c r="AH29" s="131"/>
    </row>
    <row r="30" spans="1:34" s="132" customFormat="1" ht="16" customHeight="1">
      <c r="A30" s="123"/>
      <c r="B30" s="2">
        <v>4</v>
      </c>
      <c r="C30" s="144" t="s">
        <v>214</v>
      </c>
      <c r="D30" s="125" t="s">
        <v>215</v>
      </c>
      <c r="E30" s="3">
        <v>3</v>
      </c>
      <c r="F30" s="87" t="s">
        <v>196</v>
      </c>
      <c r="G30" s="92"/>
      <c r="H30" s="127">
        <v>431.65</v>
      </c>
      <c r="I30" s="97">
        <f t="shared" si="0"/>
        <v>1294.9499999999998</v>
      </c>
      <c r="J30" s="128" t="s">
        <v>49</v>
      </c>
      <c r="K30" s="128" t="s">
        <v>50</v>
      </c>
      <c r="L30" s="89"/>
      <c r="M30" s="129">
        <v>25</v>
      </c>
      <c r="N30" s="129">
        <f>E30*7</f>
        <v>21</v>
      </c>
      <c r="O30" s="4"/>
      <c r="P30" s="325" t="s">
        <v>232</v>
      </c>
      <c r="Q30" s="326"/>
      <c r="R30" s="326"/>
      <c r="S30" s="326"/>
      <c r="T30" s="326"/>
      <c r="U30" s="326"/>
      <c r="V30" s="327"/>
      <c r="W30" s="6"/>
      <c r="X30" s="130">
        <f>N30/M30*AA30</f>
        <v>0.11405520000000001</v>
      </c>
      <c r="Y30" s="131"/>
      <c r="Z30" s="131"/>
      <c r="AA30" s="130">
        <f>155*73*12/1000000</f>
        <v>0.13578000000000001</v>
      </c>
      <c r="AB30" s="131"/>
      <c r="AC30" s="131"/>
      <c r="AD30" s="131"/>
      <c r="AE30" s="131"/>
      <c r="AF30" s="131"/>
      <c r="AG30" s="131"/>
      <c r="AH30" s="131"/>
    </row>
    <row r="31" spans="1:34" s="132" customFormat="1" ht="16" customHeight="1">
      <c r="A31" s="123"/>
      <c r="B31" s="2"/>
      <c r="C31" s="124" t="s">
        <v>211</v>
      </c>
      <c r="D31" s="125"/>
      <c r="E31" s="3"/>
      <c r="F31" s="87"/>
      <c r="G31" s="92"/>
      <c r="H31" s="127"/>
      <c r="I31" s="97"/>
      <c r="J31" s="128"/>
      <c r="K31" s="128"/>
      <c r="L31" s="89"/>
      <c r="M31" s="129"/>
      <c r="N31" s="129"/>
      <c r="O31" s="4" t="e">
        <f>IF(C31=[28]Data!#REF!,[28]Data!#REF!,(IF(C31=[28]Data!#REF!,[28]Data!#REF!,(IF(C31=[28]Data!#REF!,[28]Data!#REF!,(IF(C31=[28]Data!B158,[28]Data!G158,(IF(C31=[28]Data!B161,[28]Data!G161,(IF(C31=[28]Data!#REF!,[28]Data!#REF!,(IF(C31=[28]Data!#REF!,[28]Data!#REF!,(IF(C31=[28]Data!#REF!,[28]Data!#REF!,[28]Data!#REF!)))))))))))))))&amp;IF(C31=[28]Data!#REF!,[28]Data!#REF!,(IF(C31=[28]Data!#REF!,[28]Data!#REF!,(IF(C31=[28]Data!#REF!,[28]Data!#REF!,(IF(C31=[28]Data!#REF!,[28]Data!#REF!,(IF(C31=[28]Data!#REF!,[28]Data!#REF!,(IF(C31=[28]Data!#REF!,[28]Data!G852,(IF(C31=[28]Data!#REF!,[28]Data!#REF!,(IF(C31=[28]Data!#REF!,[28]Data!#REF!,[28]Data!#REF!)))))))))))))))&amp;IF(C31=[28]Data!B189,[28]Data!G189,(IF(C31=[28]Data!#REF!,[28]Data!#REF!,(IF(C31=[28]Data!#REF!,[28]Data!#REF!,(IF(C31=[28]Data!#REF!,[28]Data!#REF!,(IF(C31=[28]Data!#REF!,[28]Data!#REF!,[28]Data!#REF!)))))))))</f>
        <v>#REF!</v>
      </c>
      <c r="P31" s="325"/>
      <c r="Q31" s="326"/>
      <c r="R31" s="326"/>
      <c r="S31" s="326"/>
      <c r="T31" s="326"/>
      <c r="U31" s="326"/>
      <c r="V31" s="327"/>
      <c r="W31" s="6"/>
      <c r="X31" s="130">
        <f>N31/120*0.622</f>
        <v>0</v>
      </c>
      <c r="Y31" s="131"/>
      <c r="Z31" s="131"/>
      <c r="AA31" s="131"/>
      <c r="AB31" s="131"/>
      <c r="AC31" s="131"/>
      <c r="AD31" s="131"/>
      <c r="AE31" s="131"/>
      <c r="AF31" s="131"/>
      <c r="AG31" s="131"/>
      <c r="AH31" s="131"/>
    </row>
    <row r="32" spans="1:34" s="132" customFormat="1" ht="16" customHeight="1">
      <c r="A32" s="123"/>
      <c r="B32" s="2">
        <v>5</v>
      </c>
      <c r="C32" s="144" t="s">
        <v>216</v>
      </c>
      <c r="D32" s="125" t="s">
        <v>217</v>
      </c>
      <c r="E32" s="3">
        <v>3</v>
      </c>
      <c r="F32" s="87" t="s">
        <v>196</v>
      </c>
      <c r="G32" s="92"/>
      <c r="H32" s="127">
        <v>422.04</v>
      </c>
      <c r="I32" s="97">
        <f t="shared" ref="I32:I37" si="1">IF(E32&gt;0,E32*H32,"-")</f>
        <v>1266.1200000000001</v>
      </c>
      <c r="J32" s="128" t="s">
        <v>49</v>
      </c>
      <c r="K32" s="128" t="s">
        <v>50</v>
      </c>
      <c r="L32" s="89"/>
      <c r="M32" s="129">
        <v>70</v>
      </c>
      <c r="N32" s="129">
        <f>E32*21.5</f>
        <v>64.5</v>
      </c>
      <c r="O32" s="4" t="e">
        <f>IF(C32=[28]Data!#REF!,[28]Data!#REF!,(IF(C32=[28]Data!#REF!,[28]Data!#REF!,(IF(C32=[28]Data!#REF!,[28]Data!#REF!,(IF(C32=[28]Data!B159,[28]Data!G159,(IF(C32=[28]Data!B162,[28]Data!G162,(IF(C32=[28]Data!#REF!,[28]Data!#REF!,(IF(C32=[28]Data!#REF!,[28]Data!#REF!,(IF(C32=[28]Data!#REF!,[28]Data!#REF!,[28]Data!#REF!)))))))))))))))&amp;IF(C32=[28]Data!#REF!,[28]Data!#REF!,(IF(C32=[28]Data!#REF!,[28]Data!#REF!,(IF(C32=[28]Data!#REF!,[28]Data!#REF!,(IF(C32=[28]Data!#REF!,[28]Data!#REF!,(IF(C32=[28]Data!#REF!,[28]Data!#REF!,(IF(C32=[28]Data!#REF!,[28]Data!G853,(IF(C32=[28]Data!#REF!,[28]Data!#REF!,(IF(C32=[28]Data!#REF!,[28]Data!#REF!,[28]Data!#REF!)))))))))))))))&amp;IF(C32=[28]Data!B190,[28]Data!G190,(IF(C32=[28]Data!#REF!,[28]Data!#REF!,(IF(C32=[28]Data!#REF!,[28]Data!#REF!,(IF(C32=[28]Data!#REF!,[28]Data!#REF!,(IF(C32=[28]Data!#REF!,[28]Data!#REF!,[28]Data!#REF!)))))))))</f>
        <v>#REF!</v>
      </c>
      <c r="P32" s="325" t="s">
        <v>233</v>
      </c>
      <c r="Q32" s="326"/>
      <c r="R32" s="326"/>
      <c r="S32" s="326"/>
      <c r="T32" s="326"/>
      <c r="U32" s="326"/>
      <c r="V32" s="327"/>
      <c r="W32" s="6"/>
      <c r="X32" s="130">
        <f>N32/M32*AA32</f>
        <v>0.44662564285714279</v>
      </c>
      <c r="Y32" s="131"/>
      <c r="Z32" s="131"/>
      <c r="AA32" s="130">
        <f>151*107*30/1000000</f>
        <v>0.48470999999999997</v>
      </c>
      <c r="AB32" s="131"/>
      <c r="AC32" s="131"/>
      <c r="AD32" s="131"/>
      <c r="AE32" s="131"/>
      <c r="AF32" s="131"/>
      <c r="AG32" s="131"/>
      <c r="AH32" s="131"/>
    </row>
    <row r="33" spans="1:34" s="132" customFormat="1" ht="16" customHeight="1">
      <c r="A33" s="123"/>
      <c r="B33" s="2"/>
      <c r="C33" s="124" t="s">
        <v>197</v>
      </c>
      <c r="D33" s="125"/>
      <c r="E33" s="3"/>
      <c r="F33" s="87"/>
      <c r="G33" s="92"/>
      <c r="H33" s="127"/>
      <c r="I33" s="97"/>
      <c r="J33" s="128"/>
      <c r="K33" s="128"/>
      <c r="L33" s="89"/>
      <c r="M33" s="129"/>
      <c r="N33" s="129"/>
      <c r="O33" s="4" t="e">
        <f>IF(C33=[28]Data!#REF!,[28]Data!#REF!,(IF(C33=[28]Data!#REF!,[28]Data!#REF!,(IF(C33=[28]Data!#REF!,[28]Data!#REF!,(IF(C33=[28]Data!B160,[28]Data!G160,(IF(C33=[28]Data!B163,[28]Data!G163,(IF(C33=[28]Data!#REF!,[28]Data!#REF!,(IF(C33=[28]Data!#REF!,[28]Data!#REF!,(IF(C33=[28]Data!#REF!,[28]Data!#REF!,[28]Data!#REF!)))))))))))))))&amp;IF(C33=[28]Data!#REF!,[28]Data!#REF!,(IF(C33=[28]Data!#REF!,[28]Data!#REF!,(IF(C33=[28]Data!#REF!,[28]Data!#REF!,(IF(C33=[28]Data!#REF!,[28]Data!#REF!,(IF(C33=[28]Data!#REF!,[28]Data!#REF!,(IF(C33=[28]Data!#REF!,[28]Data!G854,(IF(C33=[28]Data!#REF!,[28]Data!#REF!,(IF(C33=[28]Data!#REF!,[28]Data!#REF!,[28]Data!#REF!)))))))))))))))&amp;IF(C33=[28]Data!B191,[28]Data!G191,(IF(C33=[28]Data!#REF!,[28]Data!#REF!,(IF(C33=[28]Data!#REF!,[28]Data!#REF!,(IF(C33=[28]Data!#REF!,[28]Data!#REF!,(IF(C33=[28]Data!#REF!,[28]Data!#REF!,[28]Data!#REF!)))))))))</f>
        <v>#REF!</v>
      </c>
      <c r="P33" s="325"/>
      <c r="Q33" s="326"/>
      <c r="R33" s="326"/>
      <c r="S33" s="326"/>
      <c r="T33" s="326"/>
      <c r="U33" s="326"/>
      <c r="V33" s="327"/>
      <c r="W33" s="6"/>
      <c r="X33" s="130">
        <f>N33/120*0.622</f>
        <v>0</v>
      </c>
      <c r="Y33" s="131"/>
      <c r="Z33" s="131"/>
      <c r="AA33" s="131"/>
      <c r="AB33" s="131"/>
      <c r="AC33" s="131"/>
      <c r="AD33" s="131"/>
      <c r="AE33" s="131"/>
      <c r="AF33" s="131"/>
      <c r="AG33" s="131"/>
      <c r="AH33" s="131"/>
    </row>
    <row r="34" spans="1:34" s="132" customFormat="1" ht="16" customHeight="1">
      <c r="A34" s="123"/>
      <c r="B34" s="2">
        <v>6</v>
      </c>
      <c r="C34" s="144" t="s">
        <v>218</v>
      </c>
      <c r="D34" s="125" t="s">
        <v>222</v>
      </c>
      <c r="E34" s="3">
        <v>5</v>
      </c>
      <c r="F34" s="87" t="s">
        <v>196</v>
      </c>
      <c r="G34" s="92"/>
      <c r="H34" s="127">
        <v>49.99</v>
      </c>
      <c r="I34" s="97">
        <f t="shared" si="1"/>
        <v>249.95000000000002</v>
      </c>
      <c r="J34" s="128" t="s">
        <v>49</v>
      </c>
      <c r="K34" s="128" t="s">
        <v>50</v>
      </c>
      <c r="L34" s="89"/>
      <c r="M34" s="129">
        <v>100</v>
      </c>
      <c r="N34" s="129">
        <f>E34*5</f>
        <v>25</v>
      </c>
      <c r="O34" s="4" t="e">
        <f>IF(C34=[28]Data!#REF!,[28]Data!#REF!,(IF(C34=[28]Data!#REF!,[28]Data!#REF!,(IF(C34=[28]Data!#REF!,[28]Data!#REF!,(IF(C34=[28]Data!B161,[28]Data!G161,(IF(C34=[28]Data!B164,[28]Data!G164,(IF(C34=[28]Data!#REF!,[28]Data!#REF!,(IF(C34=[28]Data!#REF!,[28]Data!#REF!,(IF(C34=[28]Data!#REF!,[28]Data!#REF!,[28]Data!#REF!)))))))))))))))&amp;IF(C34=[28]Data!#REF!,[28]Data!#REF!,(IF(C34=[28]Data!#REF!,[28]Data!#REF!,(IF(C34=[28]Data!#REF!,[28]Data!#REF!,(IF(C34=[28]Data!#REF!,[28]Data!#REF!,(IF(C34=[28]Data!#REF!,[28]Data!#REF!,(IF(C34=[28]Data!#REF!,[28]Data!G855,(IF(C34=[28]Data!#REF!,[28]Data!#REF!,(IF(C34=[28]Data!#REF!,[28]Data!#REF!,[28]Data!#REF!)))))))))))))))&amp;IF(C34=[28]Data!B192,[28]Data!G192,(IF(C34=[28]Data!#REF!,[28]Data!#REF!,(IF(C34=[28]Data!#REF!,[28]Data!#REF!,(IF(C34=[28]Data!#REF!,[28]Data!#REF!,(IF(C34=[28]Data!#REF!,[28]Data!#REF!,[28]Data!#REF!)))))))))</f>
        <v>#REF!</v>
      </c>
      <c r="P34" s="325" t="s">
        <v>231</v>
      </c>
      <c r="Q34" s="326"/>
      <c r="R34" s="326"/>
      <c r="S34" s="326"/>
      <c r="T34" s="326"/>
      <c r="U34" s="326"/>
      <c r="V34" s="327"/>
      <c r="W34" s="6"/>
      <c r="X34" s="130">
        <f>N34/$M$34*$AA$34</f>
        <v>0.14891499999999999</v>
      </c>
      <c r="Y34" s="131"/>
      <c r="Z34" s="131"/>
      <c r="AA34" s="130">
        <f>158*65*58/1000000</f>
        <v>0.59565999999999997</v>
      </c>
      <c r="AB34" s="131"/>
      <c r="AC34" s="131"/>
      <c r="AD34" s="131"/>
      <c r="AE34" s="131"/>
      <c r="AF34" s="131"/>
      <c r="AG34" s="131"/>
      <c r="AH34" s="131"/>
    </row>
    <row r="35" spans="1:34" s="132" customFormat="1" ht="16" customHeight="1">
      <c r="A35" s="123"/>
      <c r="B35" s="2"/>
      <c r="C35" s="144" t="s">
        <v>219</v>
      </c>
      <c r="D35" s="125" t="s">
        <v>223</v>
      </c>
      <c r="E35" s="3">
        <v>5</v>
      </c>
      <c r="F35" s="87" t="s">
        <v>196</v>
      </c>
      <c r="G35" s="92"/>
      <c r="H35" s="127">
        <v>14.17</v>
      </c>
      <c r="I35" s="97">
        <f t="shared" si="1"/>
        <v>70.849999999999994</v>
      </c>
      <c r="J35" s="128" t="s">
        <v>49</v>
      </c>
      <c r="K35" s="128" t="s">
        <v>50</v>
      </c>
      <c r="L35" s="89"/>
      <c r="M35" s="129"/>
      <c r="N35" s="129">
        <f>E35*2</f>
        <v>10</v>
      </c>
      <c r="O35" s="4" t="e">
        <f>IF(C35=[28]Data!#REF!,[28]Data!#REF!,(IF(C35=[28]Data!#REF!,[28]Data!#REF!,(IF(C35=[28]Data!#REF!,[28]Data!#REF!,(IF(C35=[28]Data!B162,[28]Data!G162,(IF(C35=[28]Data!B165,[28]Data!G165,(IF(C35=[28]Data!#REF!,[28]Data!#REF!,(IF(C35=[28]Data!#REF!,[28]Data!#REF!,(IF(C35=[28]Data!#REF!,[28]Data!#REF!,[28]Data!#REF!)))))))))))))))&amp;IF(C35=[28]Data!#REF!,[28]Data!#REF!,(IF(C35=[28]Data!#REF!,[28]Data!#REF!,(IF(C35=[28]Data!#REF!,[28]Data!#REF!,(IF(C35=[28]Data!#REF!,[28]Data!#REF!,(IF(C35=[28]Data!#REF!,[28]Data!#REF!,(IF(C35=[28]Data!#REF!,[28]Data!G856,(IF(C35=[28]Data!#REF!,[28]Data!#REF!,(IF(C35=[28]Data!#REF!,[28]Data!#REF!,[28]Data!#REF!)))))))))))))))&amp;IF(C35=[28]Data!B193,[28]Data!G193,(IF(C35=[28]Data!#REF!,[28]Data!#REF!,(IF(C35=[28]Data!#REF!,[28]Data!#REF!,(IF(C35=[28]Data!#REF!,[28]Data!#REF!,(IF(C35=[28]Data!#REF!,[28]Data!#REF!,[28]Data!#REF!)))))))))</f>
        <v>#REF!</v>
      </c>
      <c r="P35" s="325"/>
      <c r="Q35" s="326"/>
      <c r="R35" s="326"/>
      <c r="S35" s="326"/>
      <c r="T35" s="326"/>
      <c r="U35" s="326"/>
      <c r="V35" s="327"/>
      <c r="W35" s="6"/>
      <c r="X35" s="130">
        <f>N35/$M$34*$AA$34</f>
        <v>5.9566000000000001E-2</v>
      </c>
      <c r="Y35" s="131"/>
      <c r="Z35" s="131"/>
      <c r="AA35" s="131"/>
      <c r="AB35" s="131"/>
      <c r="AC35" s="131"/>
      <c r="AD35" s="131"/>
      <c r="AE35" s="131"/>
      <c r="AF35" s="131"/>
      <c r="AG35" s="131"/>
      <c r="AH35" s="131"/>
    </row>
    <row r="36" spans="1:34" s="132" customFormat="1" ht="16" customHeight="1">
      <c r="A36" s="123"/>
      <c r="B36" s="2"/>
      <c r="C36" s="144" t="s">
        <v>220</v>
      </c>
      <c r="D36" s="125" t="s">
        <v>224</v>
      </c>
      <c r="E36" s="3">
        <v>30</v>
      </c>
      <c r="F36" s="87" t="s">
        <v>196</v>
      </c>
      <c r="G36" s="92"/>
      <c r="H36" s="127">
        <v>11.15</v>
      </c>
      <c r="I36" s="97">
        <f t="shared" si="1"/>
        <v>334.5</v>
      </c>
      <c r="J36" s="128" t="s">
        <v>49</v>
      </c>
      <c r="K36" s="128" t="s">
        <v>50</v>
      </c>
      <c r="L36" s="89"/>
      <c r="M36" s="129"/>
      <c r="N36" s="129">
        <f>E36*1</f>
        <v>30</v>
      </c>
      <c r="O36" s="4" t="e">
        <f>IF(C36=[28]Data!#REF!,[28]Data!#REF!,(IF(C36=[28]Data!#REF!,[28]Data!#REF!,(IF(C36=[28]Data!#REF!,[28]Data!#REF!,(IF(C36=[28]Data!B163,[28]Data!G163,(IF(C36=[28]Data!B166,[28]Data!G166,(IF(C36=[28]Data!#REF!,[28]Data!#REF!,(IF(C36=[28]Data!#REF!,[28]Data!#REF!,(IF(C36=[28]Data!#REF!,[28]Data!#REF!,[28]Data!#REF!)))))))))))))))&amp;IF(C36=[28]Data!#REF!,[28]Data!#REF!,(IF(C36=[28]Data!#REF!,[28]Data!#REF!,(IF(C36=[28]Data!#REF!,[28]Data!#REF!,(IF(C36=[28]Data!#REF!,[28]Data!#REF!,(IF(C36=[28]Data!#REF!,[28]Data!#REF!,(IF(C36=[28]Data!#REF!,[28]Data!G857,(IF(C36=[28]Data!#REF!,[28]Data!#REF!,(IF(C36=[28]Data!#REF!,[28]Data!#REF!,[28]Data!#REF!)))))))))))))))&amp;IF(C36=[28]Data!B194,[28]Data!G194,(IF(C36=[28]Data!#REF!,[28]Data!#REF!,(IF(C36=[28]Data!#REF!,[28]Data!#REF!,(IF(C36=[28]Data!#REF!,[28]Data!#REF!,(IF(C36=[28]Data!#REF!,[28]Data!#REF!,[28]Data!#REF!)))))))))</f>
        <v>#REF!</v>
      </c>
      <c r="P36" s="325"/>
      <c r="Q36" s="326"/>
      <c r="R36" s="326"/>
      <c r="S36" s="326"/>
      <c r="T36" s="326"/>
      <c r="U36" s="326"/>
      <c r="V36" s="327"/>
      <c r="W36" s="6"/>
      <c r="X36" s="130">
        <f>N36/$M$34*$AA$34</f>
        <v>0.178698</v>
      </c>
      <c r="Y36" s="131"/>
      <c r="Z36" s="131"/>
      <c r="AA36" s="131"/>
      <c r="AB36" s="131"/>
      <c r="AC36" s="131"/>
      <c r="AD36" s="131"/>
      <c r="AE36" s="131"/>
      <c r="AF36" s="131"/>
      <c r="AG36" s="131"/>
      <c r="AH36" s="131"/>
    </row>
    <row r="37" spans="1:34" s="132" customFormat="1" ht="16" customHeight="1">
      <c r="A37" s="123"/>
      <c r="B37" s="2"/>
      <c r="C37" s="144" t="s">
        <v>221</v>
      </c>
      <c r="D37" s="125" t="s">
        <v>225</v>
      </c>
      <c r="E37" s="3">
        <v>2</v>
      </c>
      <c r="F37" s="87" t="s">
        <v>196</v>
      </c>
      <c r="G37" s="92"/>
      <c r="H37" s="127">
        <v>132.63</v>
      </c>
      <c r="I37" s="97">
        <f t="shared" si="1"/>
        <v>265.26</v>
      </c>
      <c r="J37" s="128" t="s">
        <v>49</v>
      </c>
      <c r="K37" s="128" t="s">
        <v>50</v>
      </c>
      <c r="L37" s="89"/>
      <c r="M37" s="129"/>
      <c r="N37" s="129">
        <f>E37*5</f>
        <v>10</v>
      </c>
      <c r="O37" s="4" t="e">
        <f>IF(C37=[28]Data!#REF!,[28]Data!#REF!,(IF(C37=[28]Data!#REF!,[28]Data!#REF!,(IF(C37=[28]Data!#REF!,[28]Data!#REF!,(IF(C37=[28]Data!B164,[28]Data!G164,(IF(C37=[28]Data!B167,[28]Data!G167,(IF(C37=[28]Data!#REF!,[28]Data!#REF!,(IF(C37=[28]Data!#REF!,[28]Data!#REF!,(IF(C37=[28]Data!#REF!,[28]Data!#REF!,[28]Data!#REF!)))))))))))))))&amp;IF(C37=[28]Data!#REF!,[28]Data!#REF!,(IF(C37=[28]Data!#REF!,[28]Data!#REF!,(IF(C37=[28]Data!#REF!,[28]Data!#REF!,(IF(C37=[28]Data!#REF!,[28]Data!#REF!,(IF(C37=[28]Data!#REF!,[28]Data!#REF!,(IF(C37=[28]Data!#REF!,[28]Data!G858,(IF(C37=[28]Data!#REF!,[28]Data!#REF!,(IF(C37=[28]Data!#REF!,[28]Data!#REF!,[28]Data!#REF!)))))))))))))))&amp;IF(C37=[28]Data!B195,[28]Data!G195,(IF(C37=[28]Data!#REF!,[28]Data!#REF!,(IF(C37=[28]Data!#REF!,[28]Data!#REF!,(IF(C37=[28]Data!#REF!,[28]Data!#REF!,(IF(C37=[28]Data!#REF!,[28]Data!#REF!,[28]Data!#REF!)))))))))</f>
        <v>#REF!</v>
      </c>
      <c r="P37" s="325"/>
      <c r="Q37" s="326"/>
      <c r="R37" s="326"/>
      <c r="S37" s="326"/>
      <c r="T37" s="326"/>
      <c r="U37" s="326"/>
      <c r="V37" s="327"/>
      <c r="W37" s="6"/>
      <c r="X37" s="130">
        <f>N37/$M$34*$AA$34</f>
        <v>5.9566000000000001E-2</v>
      </c>
      <c r="Y37" s="131"/>
      <c r="Z37" s="131"/>
      <c r="AA37" s="131"/>
      <c r="AB37" s="131"/>
      <c r="AC37" s="131"/>
      <c r="AD37" s="131"/>
      <c r="AE37" s="131"/>
      <c r="AF37" s="131"/>
      <c r="AG37" s="131"/>
      <c r="AH37" s="131"/>
    </row>
    <row r="38" spans="1:34" s="132" customFormat="1" ht="16" customHeight="1">
      <c r="A38" s="123"/>
      <c r="B38" s="2"/>
      <c r="C38" s="124" t="s">
        <v>226</v>
      </c>
      <c r="D38" s="125"/>
      <c r="E38" s="3"/>
      <c r="F38" s="87"/>
      <c r="G38" s="92"/>
      <c r="H38" s="127"/>
      <c r="I38" s="97"/>
      <c r="J38" s="128"/>
      <c r="K38" s="128"/>
      <c r="L38" s="89"/>
      <c r="M38" s="129"/>
      <c r="N38" s="129"/>
      <c r="O38" s="4" t="e">
        <f>IF(C38=[28]Data!#REF!,[28]Data!#REF!,(IF(C38=[28]Data!#REF!,[28]Data!#REF!,(IF(C38=[28]Data!#REF!,[28]Data!#REF!,(IF(C38=[28]Data!B165,[28]Data!G165,(IF(C38=[28]Data!B168,[28]Data!G168,(IF(C38=[28]Data!#REF!,[28]Data!#REF!,(IF(C38=[28]Data!#REF!,[28]Data!#REF!,(IF(C38=[28]Data!#REF!,[28]Data!#REF!,[28]Data!#REF!)))))))))))))))&amp;IF(C38=[28]Data!#REF!,[28]Data!#REF!,(IF(C38=[28]Data!#REF!,[28]Data!#REF!,(IF(C38=[28]Data!#REF!,[28]Data!#REF!,(IF(C38=[28]Data!#REF!,[28]Data!#REF!,(IF(C38=[28]Data!#REF!,[28]Data!#REF!,(IF(C38=[28]Data!#REF!,[28]Data!G859,(IF(C38=[28]Data!#REF!,[28]Data!#REF!,(IF(C38=[28]Data!#REF!,[28]Data!#REF!,[28]Data!#REF!)))))))))))))))&amp;IF(C38=[28]Data!B196,[28]Data!G196,(IF(C38=[28]Data!#REF!,[28]Data!#REF!,(IF(C38=[28]Data!#REF!,[28]Data!#REF!,(IF(C38=[28]Data!#REF!,[28]Data!#REF!,(IF(C38=[28]Data!#REF!,[28]Data!#REF!,[28]Data!#REF!)))))))))</f>
        <v>#REF!</v>
      </c>
      <c r="P38" s="325"/>
      <c r="Q38" s="326"/>
      <c r="R38" s="326"/>
      <c r="S38" s="326"/>
      <c r="T38" s="326"/>
      <c r="U38" s="326"/>
      <c r="V38" s="327"/>
      <c r="W38" s="6"/>
      <c r="X38" s="130"/>
      <c r="Y38" s="131"/>
      <c r="Z38" s="131"/>
      <c r="AA38" s="131"/>
      <c r="AB38" s="131"/>
      <c r="AC38" s="131"/>
      <c r="AD38" s="131"/>
      <c r="AE38" s="131"/>
      <c r="AF38" s="131"/>
      <c r="AG38" s="131"/>
      <c r="AH38" s="131"/>
    </row>
    <row r="39" spans="1:34" s="132" customFormat="1" ht="16" customHeight="1">
      <c r="A39" s="123"/>
      <c r="B39" s="2"/>
      <c r="C39" s="144" t="s">
        <v>227</v>
      </c>
      <c r="D39" s="125" t="s">
        <v>228</v>
      </c>
      <c r="E39" s="3">
        <v>3</v>
      </c>
      <c r="F39" s="87" t="s">
        <v>196</v>
      </c>
      <c r="G39" s="92"/>
      <c r="H39" s="127">
        <v>23.29</v>
      </c>
      <c r="I39" s="97">
        <f>IF(E39&gt;0,E39*H39,"-")</f>
        <v>69.87</v>
      </c>
      <c r="J39" s="128" t="s">
        <v>49</v>
      </c>
      <c r="K39" s="128" t="s">
        <v>50</v>
      </c>
      <c r="L39" s="89"/>
      <c r="M39" s="129"/>
      <c r="N39" s="129">
        <f>E39*2</f>
        <v>6</v>
      </c>
      <c r="O39" s="4" t="e">
        <f>IF(C39=[28]Data!#REF!,[28]Data!#REF!,(IF(C39=[28]Data!#REF!,[28]Data!#REF!,(IF(C39=[28]Data!#REF!,[28]Data!#REF!,(IF(C39=[28]Data!B166,[28]Data!G166,(IF(C39=[28]Data!B169,[28]Data!G169,(IF(C39=[28]Data!#REF!,[28]Data!#REF!,(IF(C39=[28]Data!#REF!,[28]Data!#REF!,(IF(C39=[28]Data!#REF!,[28]Data!#REF!,[28]Data!#REF!)))))))))))))))&amp;IF(C39=[28]Data!#REF!,[28]Data!#REF!,(IF(C39=[28]Data!#REF!,[28]Data!#REF!,(IF(C39=[28]Data!#REF!,[28]Data!#REF!,(IF(C39=[28]Data!#REF!,[28]Data!#REF!,(IF(C39=[28]Data!#REF!,[28]Data!#REF!,(IF(C39=[28]Data!#REF!,[28]Data!G860,(IF(C39=[28]Data!#REF!,[28]Data!#REF!,(IF(C39=[28]Data!#REF!,[28]Data!#REF!,[28]Data!#REF!)))))))))))))))&amp;IF(C39=[28]Data!B197,[28]Data!G197,(IF(C39=[28]Data!#REF!,[28]Data!#REF!,(IF(C39=[28]Data!#REF!,[28]Data!#REF!,(IF(C39=[28]Data!#REF!,[28]Data!#REF!,(IF(C39=[28]Data!#REF!,[28]Data!#REF!,[28]Data!#REF!)))))))))</f>
        <v>#REF!</v>
      </c>
      <c r="P39" s="341"/>
      <c r="Q39" s="342"/>
      <c r="R39" s="342"/>
      <c r="S39" s="342"/>
      <c r="T39" s="342"/>
      <c r="U39" s="342"/>
      <c r="V39" s="343"/>
      <c r="W39" s="6"/>
      <c r="X39" s="130">
        <f>N39/$M$34*$AA$34</f>
        <v>3.5739599999999996E-2</v>
      </c>
      <c r="Y39" s="131"/>
      <c r="Z39" s="131"/>
      <c r="AA39" s="131"/>
      <c r="AB39" s="131"/>
      <c r="AC39" s="131"/>
      <c r="AD39" s="131"/>
      <c r="AE39" s="131"/>
      <c r="AF39" s="131"/>
      <c r="AG39" s="131"/>
      <c r="AH39" s="131"/>
    </row>
    <row r="40" spans="1:34" s="132" customFormat="1" ht="16" customHeight="1">
      <c r="A40" s="123"/>
      <c r="B40" s="2"/>
      <c r="C40" s="124" t="s">
        <v>205</v>
      </c>
      <c r="D40" s="125"/>
      <c r="E40" s="3"/>
      <c r="F40" s="87"/>
      <c r="G40" s="92"/>
      <c r="H40" s="127"/>
      <c r="I40" s="97"/>
      <c r="J40" s="128"/>
      <c r="K40" s="128"/>
      <c r="L40" s="89"/>
      <c r="M40" s="129"/>
      <c r="N40" s="129"/>
      <c r="O40" s="4"/>
      <c r="P40" s="93"/>
      <c r="Q40" s="94"/>
      <c r="R40" s="94"/>
      <c r="S40" s="94"/>
      <c r="T40" s="94"/>
      <c r="U40" s="94"/>
      <c r="V40" s="95"/>
      <c r="W40" s="6"/>
      <c r="X40" s="130"/>
      <c r="Y40" s="131"/>
      <c r="Z40" s="131"/>
      <c r="AA40" s="131"/>
      <c r="AB40" s="131"/>
      <c r="AC40" s="131"/>
      <c r="AD40" s="131"/>
      <c r="AE40" s="131"/>
      <c r="AF40" s="131"/>
      <c r="AG40" s="131"/>
      <c r="AH40" s="131"/>
    </row>
    <row r="41" spans="1:34" s="132" customFormat="1" ht="16" customHeight="1">
      <c r="A41" s="123"/>
      <c r="B41" s="2"/>
      <c r="C41" s="144" t="s">
        <v>229</v>
      </c>
      <c r="D41" s="125" t="s">
        <v>230</v>
      </c>
      <c r="E41" s="3">
        <v>3</v>
      </c>
      <c r="F41" s="87" t="s">
        <v>196</v>
      </c>
      <c r="G41" s="92"/>
      <c r="H41" s="127">
        <v>64.37</v>
      </c>
      <c r="I41" s="97">
        <f>IF(E41&gt;0,E41*H41,"-")</f>
        <v>193.11</v>
      </c>
      <c r="J41" s="128" t="s">
        <v>49</v>
      </c>
      <c r="K41" s="128" t="s">
        <v>50</v>
      </c>
      <c r="L41" s="89"/>
      <c r="M41" s="129"/>
      <c r="N41" s="129">
        <f>E41*5</f>
        <v>15</v>
      </c>
      <c r="O41" s="4" t="e">
        <f>IF(C41=[28]Data!#REF!,[28]Data!#REF!,(IF(C41=[28]Data!#REF!,[28]Data!#REF!,(IF(C41=[28]Data!#REF!,[28]Data!#REF!,(IF(C41=[28]Data!B167,[28]Data!G167,(IF(C41=[28]Data!B170,[28]Data!G170,(IF(C41=[28]Data!#REF!,[28]Data!#REF!,(IF(C41=[28]Data!#REF!,[28]Data!#REF!,(IF(C41=[28]Data!#REF!,[28]Data!#REF!,[28]Data!#REF!)))))))))))))))&amp;IF(C41=[28]Data!#REF!,[28]Data!#REF!,(IF(C41=[28]Data!#REF!,[28]Data!#REF!,(IF(C41=[28]Data!#REF!,[28]Data!#REF!,(IF(C41=[28]Data!#REF!,[28]Data!#REF!,(IF(C41=[28]Data!#REF!,[28]Data!#REF!,(IF(C41=[28]Data!#REF!,[28]Data!G861,(IF(C41=[28]Data!#REF!,[28]Data!#REF!,(IF(C41=[28]Data!#REF!,[28]Data!#REF!,[28]Data!#REF!)))))))))))))))&amp;IF(C41=[28]Data!B198,[28]Data!G198,(IF(C41=[28]Data!#REF!,[28]Data!#REF!,(IF(C41=[28]Data!#REF!,[28]Data!#REF!,(IF(C41=[28]Data!#REF!,[28]Data!#REF!,(IF(C41=[28]Data!#REF!,[28]Data!#REF!,[28]Data!#REF!)))))))))</f>
        <v>#REF!</v>
      </c>
      <c r="P41" s="341"/>
      <c r="Q41" s="342"/>
      <c r="R41" s="342"/>
      <c r="S41" s="342"/>
      <c r="T41" s="342"/>
      <c r="U41" s="342"/>
      <c r="V41" s="343"/>
      <c r="W41" s="6"/>
      <c r="X41" s="130">
        <f>N41/$M$34*$AA$34</f>
        <v>8.9348999999999998E-2</v>
      </c>
      <c r="Y41" s="131"/>
      <c r="Z41" s="131"/>
      <c r="AA41" s="131"/>
      <c r="AB41" s="131"/>
      <c r="AC41" s="131"/>
      <c r="AD41" s="131"/>
      <c r="AE41" s="131"/>
      <c r="AF41" s="131"/>
      <c r="AG41" s="131"/>
      <c r="AH41" s="131"/>
    </row>
    <row r="42" spans="1:34" s="132" customFormat="1" ht="16" customHeight="1">
      <c r="A42" s="123"/>
      <c r="B42" s="2"/>
      <c r="C42" s="124" t="s">
        <v>236</v>
      </c>
      <c r="D42" s="125"/>
      <c r="E42" s="145"/>
      <c r="F42" s="87"/>
      <c r="G42" s="92"/>
      <c r="H42" s="127"/>
      <c r="I42" s="97"/>
      <c r="J42" s="128"/>
      <c r="K42" s="128"/>
      <c r="L42" s="89"/>
      <c r="M42" s="129"/>
      <c r="N42" s="129"/>
      <c r="O42" s="4" t="e">
        <f>IF(C42=[28]Data!#REF!,[28]Data!#REF!,(IF(C42=[28]Data!#REF!,[28]Data!#REF!,(IF(C42=[28]Data!#REF!,[28]Data!#REF!,(IF(C42=[28]Data!B164,[28]Data!G164,(IF(C42=[28]Data!B167,[28]Data!G167,(IF(C42=[28]Data!#REF!,[28]Data!#REF!,(IF(C42=[28]Data!#REF!,[28]Data!#REF!,(IF(C42=[28]Data!#REF!,[28]Data!#REF!,[28]Data!#REF!)))))))))))))))&amp;IF(C42=[28]Data!#REF!,[28]Data!#REF!,(IF(C42=[28]Data!#REF!,[28]Data!#REF!,(IF(C42=[28]Data!#REF!,[28]Data!#REF!,(IF(C42=[28]Data!#REF!,[28]Data!#REF!,(IF(C42=[28]Data!#REF!,[28]Data!#REF!,(IF(C42=[28]Data!#REF!,[28]Data!G858,(IF(C42=[28]Data!#REF!,[28]Data!#REF!,(IF(C42=[28]Data!#REF!,[28]Data!#REF!,[28]Data!#REF!)))))))))))))))&amp;IF(C42=[28]Data!B195,[28]Data!G195,(IF(C42=[28]Data!#REF!,[28]Data!#REF!,(IF(C42=[28]Data!#REF!,[28]Data!#REF!,(IF(C42=[28]Data!#REF!,[28]Data!#REF!,(IF(C42=[28]Data!#REF!,[28]Data!#REF!,[28]Data!#REF!)))))))))</f>
        <v>#REF!</v>
      </c>
      <c r="P42" s="325"/>
      <c r="Q42" s="326"/>
      <c r="R42" s="326"/>
      <c r="S42" s="326"/>
      <c r="T42" s="326"/>
      <c r="U42" s="326"/>
      <c r="V42" s="327"/>
      <c r="W42" s="6"/>
      <c r="X42" s="130"/>
      <c r="Y42" s="131"/>
      <c r="Z42" s="131"/>
      <c r="AA42" s="131"/>
      <c r="AB42" s="131"/>
      <c r="AC42" s="131"/>
      <c r="AD42" s="131"/>
      <c r="AE42" s="131"/>
      <c r="AF42" s="131"/>
      <c r="AG42" s="131"/>
      <c r="AH42" s="131"/>
    </row>
    <row r="43" spans="1:34" s="132" customFormat="1" ht="16" customHeight="1">
      <c r="A43" s="123"/>
      <c r="B43" s="2">
        <v>7</v>
      </c>
      <c r="C43" s="144" t="s">
        <v>241</v>
      </c>
      <c r="D43" s="125" t="s">
        <v>242</v>
      </c>
      <c r="E43" s="3">
        <v>10</v>
      </c>
      <c r="F43" s="87" t="s">
        <v>196</v>
      </c>
      <c r="G43" s="92"/>
      <c r="H43" s="127">
        <v>149.05000000000001</v>
      </c>
      <c r="I43" s="97">
        <f>IF(E43&gt;0,E43*H43,"-")</f>
        <v>1490.5</v>
      </c>
      <c r="J43" s="128" t="s">
        <v>49</v>
      </c>
      <c r="K43" s="128" t="s">
        <v>50</v>
      </c>
      <c r="L43" s="89"/>
      <c r="M43" s="129">
        <v>70</v>
      </c>
      <c r="N43" s="129">
        <f>E43*5</f>
        <v>50</v>
      </c>
      <c r="O43" s="4" t="e">
        <f>IF(C43=[28]Data!#REF!,[28]Data!#REF!,(IF(C43=[28]Data!#REF!,[28]Data!#REF!,(IF(C43=[28]Data!#REF!,[28]Data!#REF!,(IF(C43=[28]Data!B170,[28]Data!G170,(IF(C43=[28]Data!B173,[28]Data!G173,(IF(C43=[28]Data!#REF!,[28]Data!#REF!,(IF(C43=[28]Data!#REF!,[28]Data!#REF!,(IF(C43=[28]Data!#REF!,[28]Data!#REF!,[28]Data!#REF!)))))))))))))))&amp;IF(C43=[28]Data!#REF!,[28]Data!#REF!,(IF(C43=[28]Data!#REF!,[28]Data!#REF!,(IF(C43=[28]Data!#REF!,[28]Data!#REF!,(IF(C43=[28]Data!#REF!,[28]Data!#REF!,(IF(C43=[28]Data!#REF!,[28]Data!#REF!,(IF(C43=[28]Data!#REF!,[28]Data!G864,(IF(C43=[28]Data!#REF!,[28]Data!#REF!,(IF(C43=[28]Data!#REF!,[28]Data!#REF!,[28]Data!#REF!)))))))))))))))&amp;IF(C43=[28]Data!B201,[28]Data!G201,(IF(C43=[28]Data!#REF!,[28]Data!#REF!,(IF(C43=[28]Data!#REF!,[28]Data!#REF!,(IF(C43=[28]Data!#REF!,[28]Data!#REF!,(IF(C43=[28]Data!#REF!,[28]Data!#REF!,[28]Data!#REF!)))))))))</f>
        <v>#REF!</v>
      </c>
      <c r="P43" s="325" t="s">
        <v>245</v>
      </c>
      <c r="Q43" s="326"/>
      <c r="R43" s="326"/>
      <c r="S43" s="326"/>
      <c r="T43" s="326"/>
      <c r="U43" s="326"/>
      <c r="V43" s="327"/>
      <c r="W43" s="6"/>
      <c r="X43" s="130">
        <f>N43/$M$43*$AA$43</f>
        <v>0.39727285714285709</v>
      </c>
      <c r="Y43" s="131"/>
      <c r="Z43" s="131"/>
      <c r="AA43" s="130">
        <f>159*66*53/1000000</f>
        <v>0.55618199999999995</v>
      </c>
      <c r="AB43" s="131"/>
      <c r="AC43" s="131"/>
      <c r="AD43" s="131"/>
      <c r="AE43" s="131"/>
      <c r="AF43" s="131"/>
      <c r="AG43" s="131"/>
      <c r="AH43" s="131"/>
    </row>
    <row r="44" spans="1:34" s="132" customFormat="1" ht="16" customHeight="1">
      <c r="A44" s="123"/>
      <c r="B44" s="2"/>
      <c r="C44" s="124" t="s">
        <v>211</v>
      </c>
      <c r="D44" s="125"/>
      <c r="E44" s="145"/>
      <c r="F44" s="87"/>
      <c r="G44" s="92"/>
      <c r="H44" s="127"/>
      <c r="I44" s="97"/>
      <c r="J44" s="128"/>
      <c r="K44" s="128"/>
      <c r="L44" s="89"/>
      <c r="M44" s="129"/>
      <c r="N44" s="129"/>
      <c r="O44" s="4"/>
      <c r="P44" s="90"/>
      <c r="Q44" s="91"/>
      <c r="R44" s="91"/>
      <c r="S44" s="91"/>
      <c r="T44" s="91"/>
      <c r="U44" s="91"/>
      <c r="V44" s="96"/>
      <c r="W44" s="6"/>
      <c r="X44" s="130"/>
      <c r="Y44" s="131"/>
      <c r="Z44" s="131"/>
      <c r="AA44" s="131"/>
      <c r="AB44" s="131"/>
      <c r="AC44" s="131"/>
      <c r="AD44" s="131"/>
      <c r="AE44" s="131"/>
      <c r="AF44" s="131"/>
      <c r="AG44" s="131"/>
      <c r="AH44" s="131"/>
    </row>
    <row r="45" spans="1:34" s="132" customFormat="1" ht="16" customHeight="1">
      <c r="A45" s="123"/>
      <c r="B45" s="2"/>
      <c r="C45" s="144" t="s">
        <v>243</v>
      </c>
      <c r="D45" s="125" t="s">
        <v>244</v>
      </c>
      <c r="E45" s="3">
        <v>3</v>
      </c>
      <c r="F45" s="87" t="s">
        <v>196</v>
      </c>
      <c r="G45" s="92"/>
      <c r="H45" s="127">
        <v>58.12</v>
      </c>
      <c r="I45" s="97">
        <f>IF(E45&gt;0,E45*H45,"-")</f>
        <v>174.35999999999999</v>
      </c>
      <c r="J45" s="128" t="s">
        <v>49</v>
      </c>
      <c r="K45" s="128" t="s">
        <v>50</v>
      </c>
      <c r="L45" s="89"/>
      <c r="M45" s="129"/>
      <c r="N45" s="129">
        <f>E45*5</f>
        <v>15</v>
      </c>
      <c r="O45" s="4"/>
      <c r="P45" s="90"/>
      <c r="Q45" s="91"/>
      <c r="R45" s="91"/>
      <c r="S45" s="91"/>
      <c r="T45" s="91"/>
      <c r="U45" s="91"/>
      <c r="V45" s="96"/>
      <c r="W45" s="6"/>
      <c r="X45" s="130">
        <f>N45/$M$43*$AA$43</f>
        <v>0.11918185714285713</v>
      </c>
      <c r="Y45" s="131"/>
      <c r="Z45" s="131"/>
      <c r="AA45" s="131"/>
      <c r="AB45" s="131"/>
      <c r="AC45" s="131"/>
      <c r="AD45" s="131"/>
      <c r="AE45" s="131"/>
      <c r="AF45" s="131"/>
      <c r="AG45" s="131"/>
      <c r="AH45" s="131"/>
    </row>
    <row r="46" spans="1:34" s="132" customFormat="1" ht="16" customHeight="1">
      <c r="A46" s="123"/>
      <c r="B46" s="2"/>
      <c r="C46" s="124" t="s">
        <v>237</v>
      </c>
      <c r="D46" s="125"/>
      <c r="E46" s="145"/>
      <c r="F46" s="87"/>
      <c r="G46" s="92"/>
      <c r="H46" s="127"/>
      <c r="I46" s="97"/>
      <c r="J46" s="128"/>
      <c r="K46" s="128"/>
      <c r="L46" s="89"/>
      <c r="M46" s="129"/>
      <c r="N46" s="129"/>
      <c r="O46" s="4"/>
      <c r="P46" s="90"/>
      <c r="Q46" s="91"/>
      <c r="R46" s="91"/>
      <c r="S46" s="91"/>
      <c r="T46" s="91"/>
      <c r="U46" s="91"/>
      <c r="V46" s="96"/>
      <c r="W46" s="6"/>
      <c r="X46" s="130"/>
      <c r="Y46" s="131"/>
      <c r="Z46" s="131"/>
      <c r="AA46" s="131"/>
      <c r="AB46" s="131"/>
      <c r="AC46" s="131"/>
      <c r="AD46" s="131"/>
      <c r="AE46" s="131"/>
      <c r="AF46" s="131"/>
      <c r="AG46" s="131"/>
      <c r="AH46" s="131"/>
    </row>
    <row r="47" spans="1:34" s="132" customFormat="1" ht="16" customHeight="1">
      <c r="A47" s="123"/>
      <c r="B47" s="2">
        <v>8</v>
      </c>
      <c r="C47" s="144" t="s">
        <v>238</v>
      </c>
      <c r="D47" s="125" t="s">
        <v>239</v>
      </c>
      <c r="E47" s="3">
        <v>5</v>
      </c>
      <c r="F47" s="87" t="s">
        <v>196</v>
      </c>
      <c r="G47" s="92"/>
      <c r="H47" s="127">
        <v>97.43</v>
      </c>
      <c r="I47" s="97">
        <f>IF(E47&gt;0,E47*H47,"-")</f>
        <v>487.15000000000003</v>
      </c>
      <c r="J47" s="128" t="s">
        <v>49</v>
      </c>
      <c r="K47" s="128" t="s">
        <v>50</v>
      </c>
      <c r="L47" s="89"/>
      <c r="M47" s="129">
        <v>125</v>
      </c>
      <c r="N47" s="129">
        <f>E47*12</f>
        <v>60</v>
      </c>
      <c r="O47" s="4"/>
      <c r="P47" s="325" t="s">
        <v>246</v>
      </c>
      <c r="Q47" s="326"/>
      <c r="R47" s="326"/>
      <c r="S47" s="326"/>
      <c r="T47" s="326"/>
      <c r="U47" s="326"/>
      <c r="V47" s="327"/>
      <c r="W47" s="6"/>
      <c r="X47" s="130">
        <f>N47/$M$47*$AA$47</f>
        <v>0.29231999999999997</v>
      </c>
      <c r="Y47" s="131"/>
      <c r="Z47" s="131"/>
      <c r="AA47" s="130">
        <f>145*105*40/1000000</f>
        <v>0.60899999999999999</v>
      </c>
      <c r="AB47" s="131"/>
      <c r="AC47" s="131"/>
      <c r="AD47" s="131"/>
      <c r="AE47" s="131"/>
      <c r="AF47" s="131"/>
      <c r="AG47" s="131"/>
      <c r="AH47" s="131"/>
    </row>
    <row r="48" spans="1:34" s="132" customFormat="1" ht="16" customHeight="1">
      <c r="A48" s="123"/>
      <c r="B48" s="2"/>
      <c r="C48" s="124" t="s">
        <v>197</v>
      </c>
      <c r="D48" s="125"/>
      <c r="E48" s="145"/>
      <c r="F48" s="87"/>
      <c r="G48" s="92"/>
      <c r="H48" s="127"/>
      <c r="I48" s="97"/>
      <c r="J48" s="128"/>
      <c r="K48" s="128"/>
      <c r="L48" s="89"/>
      <c r="M48" s="129"/>
      <c r="N48" s="129"/>
      <c r="O48" s="4"/>
      <c r="P48" s="90"/>
      <c r="Q48" s="91"/>
      <c r="R48" s="91"/>
      <c r="S48" s="91"/>
      <c r="T48" s="91"/>
      <c r="U48" s="91"/>
      <c r="V48" s="96"/>
      <c r="W48" s="6"/>
      <c r="X48" s="130"/>
      <c r="Y48" s="131"/>
      <c r="Z48" s="131"/>
      <c r="AA48" s="131"/>
      <c r="AB48" s="131"/>
      <c r="AC48" s="131"/>
      <c r="AD48" s="131"/>
      <c r="AE48" s="131"/>
      <c r="AF48" s="131"/>
      <c r="AG48" s="131"/>
      <c r="AH48" s="131"/>
    </row>
    <row r="49" spans="1:34" s="132" customFormat="1" ht="16" customHeight="1">
      <c r="A49" s="123"/>
      <c r="B49" s="2"/>
      <c r="C49" s="144" t="s">
        <v>238</v>
      </c>
      <c r="D49" s="125" t="s">
        <v>239</v>
      </c>
      <c r="E49" s="3">
        <v>5</v>
      </c>
      <c r="F49" s="87" t="s">
        <v>196</v>
      </c>
      <c r="G49" s="92"/>
      <c r="H49" s="127">
        <v>96.88</v>
      </c>
      <c r="I49" s="97">
        <f>IF(E49&gt;0,E49*H49,"-")</f>
        <v>484.4</v>
      </c>
      <c r="J49" s="128" t="s">
        <v>49</v>
      </c>
      <c r="K49" s="128" t="s">
        <v>50</v>
      </c>
      <c r="L49" s="89"/>
      <c r="M49" s="129"/>
      <c r="N49" s="129">
        <f>E49*12</f>
        <v>60</v>
      </c>
      <c r="O49" s="4"/>
      <c r="P49" s="90"/>
      <c r="Q49" s="91"/>
      <c r="R49" s="91"/>
      <c r="S49" s="91"/>
      <c r="T49" s="91"/>
      <c r="U49" s="91"/>
      <c r="V49" s="96"/>
      <c r="W49" s="6"/>
      <c r="X49" s="130">
        <f>N49/$M$47*$AA$47</f>
        <v>0.29231999999999997</v>
      </c>
      <c r="Y49" s="131"/>
      <c r="Z49" s="131"/>
      <c r="AA49" s="131"/>
      <c r="AB49" s="131"/>
      <c r="AC49" s="131"/>
      <c r="AD49" s="131"/>
      <c r="AE49" s="131"/>
      <c r="AF49" s="131"/>
      <c r="AG49" s="131"/>
      <c r="AH49" s="131"/>
    </row>
    <row r="50" spans="1:34" s="132" customFormat="1" ht="16" customHeight="1">
      <c r="A50" s="123"/>
      <c r="B50" s="2">
        <v>9</v>
      </c>
      <c r="C50" s="124" t="s">
        <v>236</v>
      </c>
      <c r="D50" s="125"/>
      <c r="E50" s="145"/>
      <c r="F50" s="87"/>
      <c r="G50" s="92"/>
      <c r="H50" s="127"/>
      <c r="I50" s="97"/>
      <c r="J50" s="128"/>
      <c r="K50" s="128"/>
      <c r="L50" s="89"/>
      <c r="M50" s="129"/>
      <c r="N50" s="129"/>
      <c r="O50" s="4"/>
      <c r="P50" s="90"/>
      <c r="Q50" s="91"/>
      <c r="R50" s="91"/>
      <c r="S50" s="91"/>
      <c r="T50" s="91"/>
      <c r="U50" s="91"/>
      <c r="V50" s="96"/>
      <c r="W50" s="6"/>
      <c r="X50" s="130"/>
      <c r="Y50" s="131"/>
      <c r="Z50" s="131"/>
      <c r="AA50" s="131"/>
      <c r="AB50" s="131"/>
      <c r="AC50" s="131"/>
      <c r="AD50" s="131"/>
      <c r="AE50" s="131"/>
      <c r="AF50" s="131"/>
      <c r="AG50" s="131"/>
      <c r="AH50" s="131"/>
    </row>
    <row r="51" spans="1:34" s="132" customFormat="1" ht="16" customHeight="1">
      <c r="A51" s="123"/>
      <c r="B51" s="2"/>
      <c r="C51" s="144" t="s">
        <v>248</v>
      </c>
      <c r="D51" s="125" t="s">
        <v>247</v>
      </c>
      <c r="E51" s="3">
        <v>10</v>
      </c>
      <c r="F51" s="87" t="s">
        <v>196</v>
      </c>
      <c r="G51" s="92"/>
      <c r="H51" s="127">
        <v>154.24</v>
      </c>
      <c r="I51" s="97">
        <f>IF(E51&gt;0,E51*H51,"-")</f>
        <v>1542.4</v>
      </c>
      <c r="J51" s="128" t="s">
        <v>49</v>
      </c>
      <c r="K51" s="128" t="s">
        <v>50</v>
      </c>
      <c r="L51" s="89"/>
      <c r="M51" s="129">
        <v>117</v>
      </c>
      <c r="N51" s="129">
        <f>E51*5</f>
        <v>50</v>
      </c>
      <c r="O51" s="4"/>
      <c r="P51" s="325" t="s">
        <v>250</v>
      </c>
      <c r="Q51" s="326"/>
      <c r="R51" s="326"/>
      <c r="S51" s="326"/>
      <c r="T51" s="326"/>
      <c r="U51" s="326"/>
      <c r="V51" s="327"/>
      <c r="W51" s="6"/>
      <c r="X51" s="146">
        <f>N51/$M$51*$AA$51</f>
        <v>0.24577777777777776</v>
      </c>
      <c r="Y51" s="131"/>
      <c r="Z51" s="131"/>
      <c r="AA51" s="130">
        <f>158*65*56/1000000</f>
        <v>0.57511999999999996</v>
      </c>
      <c r="AB51" s="131"/>
      <c r="AC51" s="131"/>
      <c r="AD51" s="131"/>
      <c r="AE51" s="131"/>
      <c r="AF51" s="131"/>
      <c r="AG51" s="131"/>
      <c r="AH51" s="131"/>
    </row>
    <row r="52" spans="1:34" s="132" customFormat="1" ht="16" customHeight="1">
      <c r="A52" s="123"/>
      <c r="B52" s="2"/>
      <c r="C52" s="124" t="s">
        <v>237</v>
      </c>
      <c r="D52" s="125"/>
      <c r="E52" s="145"/>
      <c r="F52" s="87"/>
      <c r="G52" s="92"/>
      <c r="H52" s="127"/>
      <c r="I52" s="97"/>
      <c r="J52" s="128"/>
      <c r="K52" s="128"/>
      <c r="L52" s="89"/>
      <c r="M52" s="129"/>
      <c r="N52" s="129"/>
      <c r="O52" s="4"/>
      <c r="P52" s="90"/>
      <c r="Q52" s="91"/>
      <c r="R52" s="91"/>
      <c r="S52" s="91"/>
      <c r="T52" s="91"/>
      <c r="U52" s="91"/>
      <c r="V52" s="96"/>
      <c r="W52" s="6"/>
      <c r="X52" s="146"/>
      <c r="Y52" s="131"/>
      <c r="Z52" s="131"/>
      <c r="AA52" s="131"/>
      <c r="AB52" s="131"/>
      <c r="AC52" s="131"/>
      <c r="AD52" s="131"/>
      <c r="AE52" s="131"/>
      <c r="AF52" s="131"/>
      <c r="AG52" s="131"/>
      <c r="AH52" s="131"/>
    </row>
    <row r="53" spans="1:34" s="132" customFormat="1" ht="16" customHeight="1">
      <c r="A53" s="123"/>
      <c r="B53" s="2"/>
      <c r="C53" s="144" t="s">
        <v>248</v>
      </c>
      <c r="D53" s="125" t="s">
        <v>247</v>
      </c>
      <c r="E53" s="3">
        <v>10</v>
      </c>
      <c r="F53" s="87" t="s">
        <v>196</v>
      </c>
      <c r="G53" s="92"/>
      <c r="H53" s="127">
        <v>155.99</v>
      </c>
      <c r="I53" s="97">
        <f>IF(E53&gt;0,E53*H53,"-")</f>
        <v>1559.9</v>
      </c>
      <c r="J53" s="128" t="s">
        <v>49</v>
      </c>
      <c r="K53" s="128" t="s">
        <v>50</v>
      </c>
      <c r="L53" s="89"/>
      <c r="M53" s="129"/>
      <c r="N53" s="129">
        <f>E53*5</f>
        <v>50</v>
      </c>
      <c r="O53" s="4"/>
      <c r="P53" s="90"/>
      <c r="Q53" s="91"/>
      <c r="R53" s="91"/>
      <c r="S53" s="91"/>
      <c r="T53" s="91"/>
      <c r="U53" s="91"/>
      <c r="V53" s="96"/>
      <c r="W53" s="6"/>
      <c r="X53" s="146">
        <f>N53/$M$51*$AA$51</f>
        <v>0.24577777777777776</v>
      </c>
      <c r="Y53" s="131"/>
      <c r="Z53" s="131"/>
      <c r="AA53" s="131"/>
      <c r="AB53" s="131"/>
      <c r="AC53" s="131"/>
      <c r="AD53" s="131"/>
      <c r="AE53" s="131"/>
      <c r="AF53" s="131"/>
      <c r="AG53" s="131"/>
      <c r="AH53" s="131"/>
    </row>
    <row r="54" spans="1:34" s="131" customFormat="1" ht="16" customHeight="1">
      <c r="B54" s="147"/>
      <c r="D54" s="148"/>
      <c r="E54" s="149">
        <f>SUM(E18:E53)</f>
        <v>325</v>
      </c>
      <c r="F54" s="149" t="s">
        <v>196</v>
      </c>
      <c r="G54" s="150"/>
      <c r="H54" s="151"/>
      <c r="I54" s="152">
        <f>SUM(I18:I53)</f>
        <v>14043.869999999999</v>
      </c>
      <c r="J54" s="151"/>
      <c r="K54" s="151"/>
      <c r="L54" s="151"/>
      <c r="M54" s="153">
        <f>SUM(M18:M53)</f>
        <v>677</v>
      </c>
      <c r="N54" s="153">
        <f>SUM(N18:N53)</f>
        <v>624</v>
      </c>
      <c r="O54" s="152" t="e">
        <f>SUM(O16:O53)</f>
        <v>#REF!</v>
      </c>
      <c r="P54" s="152"/>
      <c r="Q54" s="152">
        <f>SUM(Q16:Q53)</f>
        <v>0</v>
      </c>
      <c r="R54" s="152">
        <f>SUM(R16:R53)</f>
        <v>0</v>
      </c>
      <c r="S54" s="152"/>
      <c r="T54" s="152">
        <f>SUM(T16:T53)</f>
        <v>0</v>
      </c>
      <c r="U54" s="152">
        <f>SUM(U16:U53)</f>
        <v>0</v>
      </c>
      <c r="V54" s="152" t="e">
        <f>SUM(#REF!)</f>
        <v>#REF!</v>
      </c>
      <c r="W54" s="152">
        <f>SUM(W16:W53)</f>
        <v>0</v>
      </c>
      <c r="X54" s="154">
        <f>SUM(X18:X53)</f>
        <v>4.0567914036075035</v>
      </c>
    </row>
    <row r="55" spans="1:34" ht="13.5" customHeight="1">
      <c r="B55" s="98"/>
      <c r="C55" s="99"/>
      <c r="D55" s="30"/>
      <c r="E55" s="100"/>
      <c r="F55" s="51"/>
      <c r="G55" s="51"/>
      <c r="H55" s="101" t="s">
        <v>51</v>
      </c>
      <c r="I55" s="55"/>
      <c r="J55" s="100"/>
      <c r="K55" s="100"/>
      <c r="L55" s="100"/>
      <c r="M55" s="102"/>
      <c r="N55" s="55"/>
      <c r="O55" s="53"/>
      <c r="P55" s="52"/>
      <c r="Q55" s="52"/>
      <c r="R55" s="52"/>
      <c r="S55" s="52"/>
      <c r="T55" s="52"/>
      <c r="U55" s="52"/>
      <c r="V55" s="53"/>
      <c r="W55" s="53"/>
      <c r="X55" s="57"/>
    </row>
    <row r="56" spans="1:34" ht="13.5" customHeight="1">
      <c r="B56" s="20" t="s">
        <v>52</v>
      </c>
      <c r="C56" s="21"/>
      <c r="D56" s="103"/>
      <c r="E56" s="104" t="s">
        <v>53</v>
      </c>
      <c r="F56" s="104"/>
      <c r="G56" s="41"/>
      <c r="H56" s="23" t="s">
        <v>54</v>
      </c>
      <c r="I56" s="105"/>
      <c r="J56" s="49" t="s">
        <v>55</v>
      </c>
      <c r="K56" s="106"/>
      <c r="L56" s="40" t="s">
        <v>56</v>
      </c>
      <c r="M56" s="40"/>
      <c r="N56" s="328" t="s">
        <v>57</v>
      </c>
      <c r="O56" s="329"/>
      <c r="P56" s="329"/>
      <c r="Q56" s="329"/>
      <c r="R56" s="329"/>
      <c r="S56" s="329"/>
      <c r="T56" s="329"/>
      <c r="U56" s="329"/>
      <c r="V56" s="329"/>
      <c r="W56" s="329"/>
      <c r="X56" s="330"/>
    </row>
    <row r="57" spans="1:34" ht="13.5" customHeight="1">
      <c r="B57" s="37" t="s">
        <v>58</v>
      </c>
      <c r="D57" s="107"/>
      <c r="E57" s="7" t="s">
        <v>59</v>
      </c>
      <c r="H57" s="108"/>
      <c r="I57" s="109" t="s">
        <v>60</v>
      </c>
      <c r="J57" s="37" t="s">
        <v>61</v>
      </c>
      <c r="K57" s="110"/>
      <c r="L57" s="43" t="s">
        <v>62</v>
      </c>
      <c r="M57" s="43"/>
      <c r="N57" s="38"/>
      <c r="X57" s="44"/>
    </row>
    <row r="58" spans="1:34" ht="13.5" customHeight="1">
      <c r="B58" s="37" t="s">
        <v>63</v>
      </c>
      <c r="D58" s="30"/>
      <c r="H58" s="331"/>
      <c r="I58" s="332"/>
      <c r="J58" s="37"/>
      <c r="K58" s="110"/>
      <c r="L58" s="43" t="s">
        <v>64</v>
      </c>
      <c r="M58" s="43"/>
      <c r="N58" s="38"/>
      <c r="X58" s="44"/>
    </row>
    <row r="59" spans="1:34" ht="13.5" customHeight="1">
      <c r="B59" s="51"/>
      <c r="C59" s="52"/>
      <c r="D59" s="111"/>
      <c r="E59" s="7" t="s">
        <v>65</v>
      </c>
      <c r="H59" s="108"/>
      <c r="I59" s="109"/>
      <c r="J59" s="37" t="s">
        <v>66</v>
      </c>
      <c r="K59" s="110"/>
      <c r="L59" s="43"/>
      <c r="M59" s="43"/>
      <c r="N59" s="38"/>
      <c r="X59" s="44"/>
    </row>
    <row r="60" spans="1:34" ht="13.5" customHeight="1">
      <c r="B60" s="20" t="s">
        <v>67</v>
      </c>
      <c r="C60" s="41"/>
      <c r="D60" s="22"/>
      <c r="E60" s="7" t="s">
        <v>68</v>
      </c>
      <c r="H60" s="112" t="s">
        <v>69</v>
      </c>
      <c r="I60" s="113"/>
      <c r="J60" s="37" t="s">
        <v>61</v>
      </c>
      <c r="K60" s="110"/>
      <c r="L60" s="43" t="s">
        <v>70</v>
      </c>
      <c r="M60" s="43"/>
      <c r="N60" s="38"/>
      <c r="X60" s="44"/>
    </row>
    <row r="61" spans="1:34" ht="13.5" customHeight="1">
      <c r="B61" s="9" t="s">
        <v>71</v>
      </c>
      <c r="D61" s="30"/>
      <c r="E61" s="7" t="s">
        <v>72</v>
      </c>
      <c r="H61" s="114"/>
      <c r="I61" s="115"/>
      <c r="J61" s="37" t="s">
        <v>73</v>
      </c>
      <c r="K61" s="110"/>
      <c r="L61" s="43" t="s">
        <v>74</v>
      </c>
      <c r="M61" s="43"/>
      <c r="N61" s="333" t="s">
        <v>75</v>
      </c>
      <c r="O61" s="334"/>
      <c r="P61" s="334"/>
      <c r="Q61" s="334"/>
      <c r="R61" s="334"/>
      <c r="S61" s="334"/>
      <c r="T61" s="334"/>
      <c r="U61" s="334"/>
      <c r="V61" s="334"/>
      <c r="W61" s="334"/>
      <c r="X61" s="335"/>
    </row>
    <row r="62" spans="1:34" ht="13.5" customHeight="1">
      <c r="B62" s="51"/>
      <c r="C62" s="52"/>
      <c r="D62" s="53"/>
      <c r="E62" s="52"/>
      <c r="F62" s="52"/>
      <c r="G62" s="52"/>
      <c r="H62" s="336" t="s">
        <v>251</v>
      </c>
      <c r="I62" s="337"/>
      <c r="J62" s="336" t="s">
        <v>240</v>
      </c>
      <c r="K62" s="337"/>
      <c r="L62" s="52"/>
      <c r="M62" s="56"/>
      <c r="N62" s="338" t="s">
        <v>76</v>
      </c>
      <c r="O62" s="339"/>
      <c r="P62" s="339"/>
      <c r="Q62" s="339"/>
      <c r="R62" s="339"/>
      <c r="S62" s="339"/>
      <c r="T62" s="339"/>
      <c r="U62" s="339"/>
      <c r="V62" s="339"/>
      <c r="W62" s="339"/>
      <c r="X62" s="340"/>
    </row>
    <row r="63" spans="1:34" ht="13.5" customHeight="1"/>
    <row r="64" spans="1:34" ht="13.5" customHeight="1"/>
    <row r="65" spans="2:27" ht="13.5" customHeight="1"/>
    <row r="66" spans="2:27" ht="8.5" customHeight="1"/>
    <row r="67" spans="2:27" ht="13.5" customHeight="1">
      <c r="B67" s="116"/>
      <c r="C67" s="116"/>
      <c r="E67" s="117"/>
      <c r="F67" s="117"/>
      <c r="H67" s="116"/>
      <c r="J67" s="116"/>
    </row>
    <row r="68" spans="2:27" s="1" customFormat="1" ht="22.5" customHeight="1">
      <c r="B68" s="116"/>
      <c r="C68" s="116"/>
      <c r="D68" s="7"/>
      <c r="E68" s="116"/>
      <c r="F68" s="116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118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2.5" customHeight="1">
      <c r="B81" s="116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2.5" customHeight="1">
      <c r="B82" s="116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2.5" customHeight="1">
      <c r="B83" s="116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2.5" customHeight="1">
      <c r="B84" s="116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2.5" customHeight="1">
      <c r="B85" s="116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2.5" customHeight="1">
      <c r="B86" s="116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2.5" customHeight="1">
      <c r="B87" s="116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2.5" customHeight="1">
      <c r="B88" s="116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2.5" customHeight="1">
      <c r="B89" s="116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2.5" customHeight="1">
      <c r="B90" s="116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2.5" customHeight="1">
      <c r="B91" s="116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2.5" customHeight="1">
      <c r="B92" s="116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s="1" customFormat="1" ht="22.5" customHeight="1">
      <c r="B93" s="116"/>
      <c r="C93" s="116"/>
      <c r="D93" s="7"/>
      <c r="E93" s="7"/>
      <c r="F93" s="7"/>
      <c r="G93" s="7"/>
      <c r="H93" s="116"/>
      <c r="J93" s="116"/>
      <c r="K93" s="7"/>
      <c r="L93" s="7"/>
      <c r="O93" s="7"/>
      <c r="P93" s="7"/>
      <c r="Q93" s="7"/>
      <c r="R93" s="7"/>
      <c r="S93" s="7"/>
      <c r="T93" s="7"/>
      <c r="U93" s="7"/>
      <c r="V93" s="7"/>
      <c r="W93" s="7"/>
      <c r="X93" s="11"/>
      <c r="Y93" s="7"/>
      <c r="Z93" s="7"/>
      <c r="AA93" s="7"/>
    </row>
    <row r="94" spans="2:27" s="1" customFormat="1" ht="22.5" customHeight="1">
      <c r="B94" s="116"/>
      <c r="C94" s="116"/>
      <c r="D94" s="7"/>
      <c r="E94" s="7"/>
      <c r="F94" s="7"/>
      <c r="G94" s="7"/>
      <c r="H94" s="116"/>
      <c r="J94" s="116"/>
      <c r="K94" s="7"/>
      <c r="L94" s="7"/>
      <c r="O94" s="7"/>
      <c r="P94" s="7"/>
      <c r="Q94" s="7"/>
      <c r="R94" s="7"/>
      <c r="S94" s="7"/>
      <c r="T94" s="7"/>
      <c r="U94" s="7"/>
      <c r="V94" s="7"/>
      <c r="W94" s="7"/>
      <c r="X94" s="11"/>
      <c r="Y94" s="7"/>
      <c r="Z94" s="7"/>
      <c r="AA94" s="7"/>
    </row>
    <row r="95" spans="2:27" s="1" customFormat="1" ht="22.5" customHeight="1">
      <c r="B95" s="116"/>
      <c r="C95" s="116"/>
      <c r="D95" s="7"/>
      <c r="E95" s="7"/>
      <c r="F95" s="7"/>
      <c r="G95" s="7"/>
      <c r="H95" s="116"/>
      <c r="J95" s="116"/>
      <c r="K95" s="7"/>
      <c r="L95" s="7"/>
      <c r="O95" s="7"/>
      <c r="P95" s="7"/>
      <c r="Q95" s="7"/>
      <c r="R95" s="7"/>
      <c r="S95" s="7"/>
      <c r="T95" s="7"/>
      <c r="U95" s="7"/>
      <c r="V95" s="7"/>
      <c r="W95" s="7"/>
      <c r="X95" s="11"/>
      <c r="Y95" s="7"/>
      <c r="Z95" s="7"/>
      <c r="AA95" s="7"/>
    </row>
    <row r="96" spans="2:27" s="1" customFormat="1" ht="22.5" customHeight="1">
      <c r="B96" s="116"/>
      <c r="C96" s="116"/>
      <c r="D96" s="7"/>
      <c r="E96" s="7"/>
      <c r="F96" s="7"/>
      <c r="G96" s="7"/>
      <c r="H96" s="116"/>
      <c r="J96" s="116"/>
      <c r="K96" s="7"/>
      <c r="L96" s="7"/>
      <c r="O96" s="7"/>
      <c r="P96" s="7"/>
      <c r="Q96" s="7"/>
      <c r="R96" s="7"/>
      <c r="S96" s="7"/>
      <c r="T96" s="7"/>
      <c r="U96" s="7"/>
      <c r="V96" s="7"/>
      <c r="W96" s="7"/>
      <c r="X96" s="11"/>
      <c r="Y96" s="7"/>
      <c r="Z96" s="7"/>
      <c r="AA96" s="7"/>
    </row>
    <row r="97" spans="2:27" s="1" customFormat="1" ht="22.5" customHeight="1">
      <c r="B97" s="116"/>
      <c r="C97" s="116"/>
      <c r="D97" s="7"/>
      <c r="E97" s="7"/>
      <c r="F97" s="7"/>
      <c r="G97" s="7"/>
      <c r="H97" s="116"/>
      <c r="J97" s="116"/>
      <c r="K97" s="7"/>
      <c r="L97" s="7"/>
      <c r="O97" s="7"/>
      <c r="P97" s="7"/>
      <c r="Q97" s="7"/>
      <c r="R97" s="7"/>
      <c r="S97" s="7"/>
      <c r="T97" s="7"/>
      <c r="U97" s="7"/>
      <c r="V97" s="7"/>
      <c r="W97" s="7"/>
      <c r="X97" s="11"/>
      <c r="Y97" s="7"/>
      <c r="Z97" s="7"/>
      <c r="AA97" s="7"/>
    </row>
    <row r="98" spans="2:27" s="1" customFormat="1" ht="22.5" customHeight="1">
      <c r="B98" s="116"/>
      <c r="C98" s="116"/>
      <c r="D98" s="7"/>
      <c r="E98" s="7"/>
      <c r="F98" s="7"/>
      <c r="G98" s="7"/>
      <c r="H98" s="116"/>
      <c r="J98" s="116"/>
      <c r="K98" s="7"/>
      <c r="L98" s="7"/>
      <c r="O98" s="7"/>
      <c r="P98" s="7"/>
      <c r="Q98" s="7"/>
      <c r="R98" s="7"/>
      <c r="S98" s="7"/>
      <c r="T98" s="7"/>
      <c r="U98" s="7"/>
      <c r="V98" s="7"/>
      <c r="W98" s="7"/>
      <c r="X98" s="11"/>
      <c r="Y98" s="7"/>
      <c r="Z98" s="7"/>
      <c r="AA98" s="7"/>
    </row>
    <row r="99" spans="2:27" s="1" customFormat="1" ht="22.5" customHeight="1">
      <c r="B99" s="116"/>
      <c r="C99" s="116"/>
      <c r="D99" s="7"/>
      <c r="E99" s="7"/>
      <c r="F99" s="7"/>
      <c r="G99" s="7"/>
      <c r="H99" s="116"/>
      <c r="J99" s="116"/>
      <c r="K99" s="7"/>
      <c r="L99" s="7"/>
      <c r="O99" s="7"/>
      <c r="P99" s="7"/>
      <c r="Q99" s="7"/>
      <c r="R99" s="7"/>
      <c r="S99" s="7"/>
      <c r="T99" s="7"/>
      <c r="U99" s="7"/>
      <c r="V99" s="7"/>
      <c r="W99" s="7"/>
      <c r="X99" s="11"/>
      <c r="Y99" s="7"/>
      <c r="Z99" s="7"/>
      <c r="AA99" s="7"/>
    </row>
    <row r="100" spans="2:27" s="1" customFormat="1" ht="22.5" customHeight="1">
      <c r="B100" s="116"/>
      <c r="C100" s="116"/>
      <c r="D100" s="7"/>
      <c r="E100" s="7"/>
      <c r="F100" s="7"/>
      <c r="G100" s="7"/>
      <c r="H100" s="116"/>
      <c r="J100" s="116"/>
      <c r="K100" s="7"/>
      <c r="L100" s="7"/>
      <c r="O100" s="7"/>
      <c r="P100" s="7"/>
      <c r="Q100" s="7"/>
      <c r="R100" s="7"/>
      <c r="S100" s="7"/>
      <c r="T100" s="7"/>
      <c r="U100" s="7"/>
      <c r="V100" s="7"/>
      <c r="W100" s="7"/>
      <c r="X100" s="11"/>
      <c r="Y100" s="7"/>
      <c r="Z100" s="7"/>
      <c r="AA100" s="7"/>
    </row>
    <row r="101" spans="2:27" ht="20">
      <c r="H101" s="116" t="s">
        <v>78</v>
      </c>
      <c r="J101" s="116" t="s">
        <v>77</v>
      </c>
    </row>
    <row r="102" spans="2:27" s="1" customFormat="1" ht="15.5">
      <c r="B102" s="7"/>
      <c r="C102" s="119" t="s">
        <v>79</v>
      </c>
      <c r="D102" s="7"/>
      <c r="E102" s="7"/>
      <c r="F102" s="7"/>
      <c r="G102" s="7"/>
      <c r="J102" s="7"/>
      <c r="K102" s="7"/>
      <c r="L102" s="7"/>
      <c r="O102" s="7"/>
      <c r="P102" s="7"/>
      <c r="Q102" s="7"/>
      <c r="R102" s="7"/>
      <c r="S102" s="7"/>
      <c r="T102" s="7"/>
      <c r="U102" s="7"/>
      <c r="V102" s="7"/>
      <c r="W102" s="7"/>
      <c r="X102" s="11"/>
      <c r="Y102" s="7"/>
      <c r="Z102" s="7"/>
      <c r="AA102" s="7"/>
    </row>
    <row r="103" spans="2:27" s="1" customFormat="1" ht="15.5">
      <c r="B103" s="7"/>
      <c r="C103" s="120" t="s">
        <v>80</v>
      </c>
      <c r="D103" s="7"/>
      <c r="E103" s="7"/>
      <c r="F103" s="7"/>
      <c r="G103" s="7"/>
      <c r="J103" s="7"/>
      <c r="K103" s="7"/>
      <c r="L103" s="7"/>
      <c r="O103" s="7"/>
      <c r="P103" s="7"/>
      <c r="Q103" s="7"/>
      <c r="R103" s="7"/>
      <c r="S103" s="7"/>
      <c r="T103" s="7"/>
      <c r="U103" s="7"/>
      <c r="V103" s="7"/>
      <c r="W103" s="7"/>
      <c r="X103" s="11"/>
      <c r="Y103" s="7"/>
      <c r="Z103" s="7"/>
      <c r="AA103" s="7"/>
    </row>
    <row r="104" spans="2:27" s="1" customFormat="1" ht="15.5">
      <c r="B104" s="7"/>
      <c r="C104" s="120" t="s">
        <v>81</v>
      </c>
      <c r="D104" s="7"/>
      <c r="E104" s="7"/>
      <c r="F104" s="7"/>
      <c r="G104" s="7"/>
      <c r="J104" s="7"/>
      <c r="K104" s="7"/>
      <c r="L104" s="7"/>
      <c r="O104" s="7"/>
      <c r="P104" s="7"/>
      <c r="Q104" s="7"/>
      <c r="R104" s="7"/>
      <c r="S104" s="7"/>
      <c r="T104" s="7"/>
      <c r="U104" s="7"/>
      <c r="V104" s="7"/>
      <c r="W104" s="7"/>
      <c r="X104" s="11"/>
      <c r="Y104" s="7"/>
      <c r="Z104" s="7"/>
      <c r="AA104" s="7"/>
    </row>
    <row r="105" spans="2:27" s="1" customFormat="1" ht="15.5">
      <c r="B105" s="7"/>
      <c r="C105" s="120" t="s">
        <v>82</v>
      </c>
      <c r="D105" s="7"/>
      <c r="E105" s="7"/>
      <c r="F105" s="7"/>
      <c r="G105" s="7"/>
      <c r="J105" s="7"/>
      <c r="K105" s="7"/>
      <c r="L105" s="7"/>
      <c r="O105" s="7"/>
      <c r="P105" s="7"/>
      <c r="Q105" s="7"/>
      <c r="R105" s="7"/>
      <c r="S105" s="7"/>
      <c r="T105" s="7"/>
      <c r="U105" s="7"/>
      <c r="V105" s="7"/>
      <c r="W105" s="7"/>
      <c r="X105" s="11"/>
      <c r="Y105" s="7"/>
      <c r="Z105" s="7"/>
      <c r="AA105" s="7"/>
    </row>
    <row r="106" spans="2:27" s="1" customFormat="1" ht="15.5">
      <c r="B106" s="7"/>
      <c r="C106" s="120" t="s">
        <v>83</v>
      </c>
      <c r="D106" s="7"/>
      <c r="E106" s="7"/>
      <c r="F106" s="7"/>
      <c r="G106" s="7"/>
      <c r="J106" s="7"/>
      <c r="K106" s="7"/>
      <c r="L106" s="7"/>
      <c r="O106" s="7"/>
      <c r="P106" s="7"/>
      <c r="Q106" s="7"/>
      <c r="R106" s="7"/>
      <c r="S106" s="7"/>
      <c r="T106" s="7"/>
      <c r="U106" s="7"/>
      <c r="V106" s="7"/>
      <c r="W106" s="7"/>
      <c r="X106" s="11"/>
      <c r="Y106" s="7"/>
      <c r="Z106" s="7"/>
      <c r="AA106" s="7"/>
    </row>
    <row r="107" spans="2:27" s="1" customFormat="1" ht="15.5">
      <c r="B107" s="7"/>
      <c r="C107" s="120" t="s">
        <v>84</v>
      </c>
      <c r="D107" s="7"/>
      <c r="E107" s="7"/>
      <c r="F107" s="7"/>
      <c r="G107" s="7"/>
      <c r="J107" s="7"/>
      <c r="K107" s="7"/>
      <c r="L107" s="7"/>
      <c r="O107" s="7"/>
      <c r="P107" s="7"/>
      <c r="Q107" s="7"/>
      <c r="R107" s="7"/>
      <c r="S107" s="7"/>
      <c r="T107" s="7"/>
      <c r="U107" s="7"/>
      <c r="V107" s="7"/>
      <c r="W107" s="7"/>
      <c r="X107" s="11"/>
      <c r="Y107" s="7"/>
      <c r="Z107" s="7"/>
      <c r="AA107" s="7"/>
    </row>
    <row r="108" spans="2:27" s="1" customFormat="1" ht="15.5">
      <c r="B108" s="7"/>
      <c r="C108" s="120" t="s">
        <v>85</v>
      </c>
      <c r="D108" s="7"/>
      <c r="E108" s="7"/>
      <c r="F108" s="7"/>
      <c r="G108" s="7"/>
      <c r="J108" s="7"/>
      <c r="K108" s="7"/>
      <c r="L108" s="7"/>
      <c r="O108" s="7"/>
      <c r="P108" s="7"/>
      <c r="Q108" s="7"/>
      <c r="R108" s="7"/>
      <c r="S108" s="7"/>
      <c r="T108" s="7"/>
      <c r="U108" s="7"/>
      <c r="V108" s="7"/>
      <c r="W108" s="7"/>
      <c r="X108" s="11"/>
      <c r="Y108" s="7"/>
      <c r="Z108" s="7"/>
      <c r="AA108" s="7"/>
    </row>
    <row r="109" spans="2:27" s="1" customFormat="1" ht="15.5">
      <c r="B109" s="7"/>
      <c r="C109" s="120" t="s">
        <v>86</v>
      </c>
      <c r="D109" s="7"/>
      <c r="E109" s="7"/>
      <c r="F109" s="7"/>
      <c r="G109" s="7"/>
      <c r="J109" s="7"/>
      <c r="K109" s="7"/>
      <c r="L109" s="7"/>
      <c r="O109" s="7"/>
      <c r="P109" s="7"/>
      <c r="Q109" s="7"/>
      <c r="R109" s="7"/>
      <c r="S109" s="7"/>
      <c r="T109" s="7"/>
      <c r="U109" s="7"/>
      <c r="V109" s="7"/>
      <c r="W109" s="7"/>
      <c r="X109" s="11"/>
      <c r="Y109" s="7"/>
      <c r="Z109" s="7"/>
      <c r="AA109" s="7"/>
    </row>
    <row r="110" spans="2:27" s="1" customFormat="1" ht="15.5">
      <c r="B110" s="7"/>
      <c r="C110" s="120" t="s">
        <v>87</v>
      </c>
      <c r="D110" s="7"/>
      <c r="E110" s="7"/>
      <c r="F110" s="7"/>
      <c r="G110" s="7"/>
      <c r="J110" s="7"/>
      <c r="K110" s="7"/>
      <c r="L110" s="7"/>
      <c r="O110" s="7"/>
      <c r="P110" s="7"/>
      <c r="Q110" s="7"/>
      <c r="R110" s="7"/>
      <c r="S110" s="7"/>
      <c r="T110" s="7"/>
      <c r="U110" s="7"/>
      <c r="V110" s="7"/>
      <c r="W110" s="7"/>
      <c r="X110" s="11"/>
      <c r="Y110" s="7"/>
      <c r="Z110" s="7"/>
      <c r="AA110" s="7"/>
    </row>
    <row r="111" spans="2:27" s="1" customFormat="1" ht="15.5">
      <c r="B111" s="7"/>
      <c r="C111" s="120" t="s">
        <v>88</v>
      </c>
      <c r="D111" s="7"/>
      <c r="E111" s="7"/>
      <c r="F111" s="7"/>
      <c r="G111" s="7"/>
      <c r="J111" s="7"/>
      <c r="K111" s="7"/>
      <c r="L111" s="7"/>
      <c r="O111" s="7"/>
      <c r="P111" s="7"/>
      <c r="Q111" s="7"/>
      <c r="R111" s="7"/>
      <c r="S111" s="7"/>
      <c r="T111" s="7"/>
      <c r="U111" s="7"/>
      <c r="V111" s="7"/>
      <c r="W111" s="7"/>
      <c r="X111" s="11"/>
      <c r="Y111" s="7"/>
      <c r="Z111" s="7"/>
      <c r="AA111" s="7"/>
    </row>
    <row r="112" spans="2:27" s="1" customFormat="1" ht="15.5">
      <c r="B112" s="7"/>
      <c r="C112" s="120" t="s">
        <v>89</v>
      </c>
      <c r="D112" s="7"/>
      <c r="E112" s="7"/>
      <c r="F112" s="7"/>
      <c r="G112" s="7"/>
      <c r="J112" s="7"/>
      <c r="K112" s="7"/>
      <c r="L112" s="7"/>
      <c r="O112" s="7"/>
      <c r="P112" s="7"/>
      <c r="Q112" s="7"/>
      <c r="R112" s="7"/>
      <c r="S112" s="7"/>
      <c r="T112" s="7"/>
      <c r="U112" s="7"/>
      <c r="V112" s="7"/>
      <c r="W112" s="7"/>
      <c r="X112" s="11"/>
      <c r="Y112" s="7"/>
      <c r="Z112" s="7"/>
      <c r="AA112" s="7"/>
    </row>
    <row r="113" spans="3:4" ht="15.5">
      <c r="C113" s="120" t="s">
        <v>90</v>
      </c>
    </row>
    <row r="114" spans="3:4" ht="15.5">
      <c r="C114" s="121" t="s">
        <v>91</v>
      </c>
      <c r="D114" s="119" t="s">
        <v>92</v>
      </c>
    </row>
    <row r="115" spans="3:4" ht="15.5">
      <c r="C115" s="120" t="s">
        <v>93</v>
      </c>
      <c r="D115" s="7" t="s">
        <v>94</v>
      </c>
    </row>
    <row r="116" spans="3:4" ht="15.5">
      <c r="C116" s="120" t="s">
        <v>95</v>
      </c>
    </row>
    <row r="117" spans="3:4" ht="15.5">
      <c r="C117" s="120" t="s">
        <v>96</v>
      </c>
      <c r="D117" s="118" t="s">
        <v>97</v>
      </c>
    </row>
    <row r="118" spans="3:4" ht="15.5">
      <c r="C118" s="120" t="s">
        <v>98</v>
      </c>
    </row>
    <row r="119" spans="3:4" ht="15.5">
      <c r="C119" s="120" t="s">
        <v>99</v>
      </c>
    </row>
    <row r="120" spans="3:4" ht="15.5">
      <c r="C120" s="120" t="s">
        <v>100</v>
      </c>
    </row>
    <row r="121" spans="3:4" ht="15.5">
      <c r="C121" s="120" t="s">
        <v>101</v>
      </c>
    </row>
    <row r="122" spans="3:4" ht="15.5">
      <c r="C122" s="120" t="s">
        <v>102</v>
      </c>
    </row>
    <row r="123" spans="3:4" ht="15.5">
      <c r="C123" s="121" t="s">
        <v>103</v>
      </c>
      <c r="D123" s="8" t="s">
        <v>104</v>
      </c>
    </row>
    <row r="124" spans="3:4" ht="15.5">
      <c r="C124" s="121" t="s">
        <v>105</v>
      </c>
      <c r="D124" s="8" t="s">
        <v>106</v>
      </c>
    </row>
    <row r="125" spans="3:4" ht="15.5">
      <c r="C125" s="121" t="s">
        <v>107</v>
      </c>
      <c r="D125" s="119" t="s">
        <v>108</v>
      </c>
    </row>
    <row r="126" spans="3:4" ht="15.5">
      <c r="C126" s="121" t="s">
        <v>109</v>
      </c>
      <c r="D126" s="119" t="s">
        <v>110</v>
      </c>
    </row>
    <row r="127" spans="3:4" ht="15.5">
      <c r="C127" s="121" t="s">
        <v>111</v>
      </c>
      <c r="D127" s="8" t="s">
        <v>112</v>
      </c>
    </row>
    <row r="128" spans="3:4" ht="15.5">
      <c r="C128" s="8" t="s">
        <v>113</v>
      </c>
      <c r="D128" s="8" t="s">
        <v>114</v>
      </c>
    </row>
    <row r="129" spans="3:4" ht="15.5">
      <c r="C129" s="8" t="s">
        <v>115</v>
      </c>
      <c r="D129" s="8" t="s">
        <v>116</v>
      </c>
    </row>
    <row r="130" spans="3:4" ht="15.5">
      <c r="C130" s="8" t="s">
        <v>117</v>
      </c>
      <c r="D130" s="8" t="s">
        <v>118</v>
      </c>
    </row>
    <row r="131" spans="3:4" ht="15.5">
      <c r="C131" s="8" t="s">
        <v>119</v>
      </c>
      <c r="D131" s="8" t="s">
        <v>120</v>
      </c>
    </row>
    <row r="132" spans="3:4" ht="15.5">
      <c r="C132" s="8" t="s">
        <v>121</v>
      </c>
      <c r="D132" s="8" t="s">
        <v>122</v>
      </c>
    </row>
    <row r="133" spans="3:4" ht="15.5">
      <c r="C133" s="8" t="s">
        <v>123</v>
      </c>
      <c r="D133" s="8" t="s">
        <v>124</v>
      </c>
    </row>
    <row r="134" spans="3:4" ht="15.5">
      <c r="C134" s="8" t="s">
        <v>125</v>
      </c>
      <c r="D134" s="8" t="s">
        <v>126</v>
      </c>
    </row>
    <row r="135" spans="3:4" ht="15.5">
      <c r="C135" s="8" t="s">
        <v>127</v>
      </c>
      <c r="D135" s="8" t="s">
        <v>128</v>
      </c>
    </row>
    <row r="136" spans="3:4" ht="15.5">
      <c r="C136" s="8" t="s">
        <v>129</v>
      </c>
      <c r="D136" s="8" t="s">
        <v>130</v>
      </c>
    </row>
    <row r="137" spans="3:4" ht="15.5">
      <c r="C137" s="8" t="s">
        <v>131</v>
      </c>
      <c r="D137" s="8" t="s">
        <v>132</v>
      </c>
    </row>
    <row r="138" spans="3:4" ht="15.5">
      <c r="C138" s="8" t="s">
        <v>133</v>
      </c>
      <c r="D138" s="8" t="s">
        <v>134</v>
      </c>
    </row>
    <row r="139" spans="3:4" ht="15.5">
      <c r="C139" s="8" t="s">
        <v>135</v>
      </c>
      <c r="D139" s="8" t="s">
        <v>136</v>
      </c>
    </row>
    <row r="140" spans="3:4" ht="15.5">
      <c r="C140" s="8" t="s">
        <v>137</v>
      </c>
      <c r="D140" s="8" t="s">
        <v>138</v>
      </c>
    </row>
    <row r="141" spans="3:4" ht="15.5">
      <c r="C141" s="8" t="s">
        <v>139</v>
      </c>
      <c r="D141" s="8" t="s">
        <v>140</v>
      </c>
    </row>
    <row r="142" spans="3:4" ht="15.5">
      <c r="C142" s="8" t="s">
        <v>141</v>
      </c>
      <c r="D142" s="8" t="s">
        <v>142</v>
      </c>
    </row>
    <row r="143" spans="3:4" ht="15.5">
      <c r="C143" s="8" t="s">
        <v>143</v>
      </c>
      <c r="D143" s="8" t="s">
        <v>144</v>
      </c>
    </row>
    <row r="144" spans="3:4" ht="15.5">
      <c r="C144" s="8" t="s">
        <v>145</v>
      </c>
      <c r="D144" s="8" t="s">
        <v>146</v>
      </c>
    </row>
    <row r="145" spans="3:4" ht="15.5">
      <c r="C145" s="8" t="s">
        <v>147</v>
      </c>
      <c r="D145" s="8" t="s">
        <v>148</v>
      </c>
    </row>
    <row r="146" spans="3:4" ht="15.5">
      <c r="C146" s="8" t="s">
        <v>149</v>
      </c>
      <c r="D146" s="8" t="s">
        <v>150</v>
      </c>
    </row>
    <row r="147" spans="3:4" ht="15.5">
      <c r="C147" s="8" t="s">
        <v>151</v>
      </c>
      <c r="D147" s="8" t="s">
        <v>152</v>
      </c>
    </row>
    <row r="148" spans="3:4" ht="15.5">
      <c r="C148" s="8" t="s">
        <v>153</v>
      </c>
      <c r="D148" s="8" t="s">
        <v>154</v>
      </c>
    </row>
    <row r="149" spans="3:4" ht="15.5">
      <c r="C149" s="8" t="s">
        <v>155</v>
      </c>
      <c r="D149" s="8" t="s">
        <v>156</v>
      </c>
    </row>
    <row r="150" spans="3:4" ht="15.5">
      <c r="C150" s="8" t="s">
        <v>157</v>
      </c>
      <c r="D150" s="8" t="s">
        <v>158</v>
      </c>
    </row>
    <row r="151" spans="3:4" ht="15.5">
      <c r="C151" s="8" t="s">
        <v>159</v>
      </c>
      <c r="D151" s="8" t="s">
        <v>160</v>
      </c>
    </row>
    <row r="152" spans="3:4" ht="15.5">
      <c r="C152" s="8" t="s">
        <v>161</v>
      </c>
      <c r="D152" s="8" t="s">
        <v>162</v>
      </c>
    </row>
    <row r="153" spans="3:4" ht="15.5">
      <c r="C153" s="8" t="s">
        <v>163</v>
      </c>
      <c r="D153" s="8" t="s">
        <v>164</v>
      </c>
    </row>
    <row r="154" spans="3:4" ht="15.5">
      <c r="C154" s="121" t="s">
        <v>165</v>
      </c>
      <c r="D154" s="119" t="s">
        <v>166</v>
      </c>
    </row>
    <row r="155" spans="3:4" ht="15.5">
      <c r="C155" s="121" t="s">
        <v>98</v>
      </c>
      <c r="D155" s="119" t="s">
        <v>167</v>
      </c>
    </row>
    <row r="156" spans="3:4" ht="15.5">
      <c r="C156" s="121" t="s">
        <v>99</v>
      </c>
      <c r="D156" s="119" t="s">
        <v>168</v>
      </c>
    </row>
    <row r="157" spans="3:4" ht="15.5">
      <c r="C157" s="121" t="s">
        <v>169</v>
      </c>
      <c r="D157" s="119" t="s">
        <v>170</v>
      </c>
    </row>
    <row r="158" spans="3:4" ht="15.5">
      <c r="C158" s="121" t="s">
        <v>171</v>
      </c>
      <c r="D158" s="119" t="s">
        <v>172</v>
      </c>
    </row>
    <row r="159" spans="3:4" ht="15.5">
      <c r="C159" s="121" t="s">
        <v>173</v>
      </c>
      <c r="D159" s="119" t="s">
        <v>174</v>
      </c>
    </row>
    <row r="160" spans="3:4" ht="15.5">
      <c r="C160" s="121" t="s">
        <v>175</v>
      </c>
      <c r="D160" s="119" t="s">
        <v>176</v>
      </c>
    </row>
    <row r="161" spans="3:4" ht="15.5">
      <c r="C161" s="122" t="s">
        <v>177</v>
      </c>
      <c r="D161" s="122" t="s">
        <v>178</v>
      </c>
    </row>
    <row r="162" spans="3:4" ht="15.5">
      <c r="C162" s="119" t="s">
        <v>179</v>
      </c>
      <c r="D162" s="119" t="s">
        <v>180</v>
      </c>
    </row>
    <row r="163" spans="3:4" ht="15.5">
      <c r="C163" s="119" t="s">
        <v>181</v>
      </c>
      <c r="D163" s="119" t="s">
        <v>182</v>
      </c>
    </row>
    <row r="164" spans="3:4" ht="15.5">
      <c r="C164" s="119" t="s">
        <v>183</v>
      </c>
      <c r="D164" s="119" t="s">
        <v>184</v>
      </c>
    </row>
    <row r="165" spans="3:4" ht="15.5">
      <c r="C165" s="119" t="s">
        <v>185</v>
      </c>
      <c r="D165" s="122" t="s">
        <v>186</v>
      </c>
    </row>
    <row r="166" spans="3:4" ht="15.5">
      <c r="C166" s="122" t="s">
        <v>187</v>
      </c>
      <c r="D166" s="122" t="s">
        <v>188</v>
      </c>
    </row>
    <row r="167" spans="3:4" ht="15.5">
      <c r="C167" s="122" t="s">
        <v>189</v>
      </c>
      <c r="D167" s="122" t="s">
        <v>190</v>
      </c>
    </row>
    <row r="168" spans="3:4" ht="15.5">
      <c r="C168" s="119" t="s">
        <v>191</v>
      </c>
      <c r="D168" s="119" t="s">
        <v>192</v>
      </c>
    </row>
    <row r="169" spans="3:4" ht="15.5">
      <c r="C169" s="121" t="s">
        <v>193</v>
      </c>
      <c r="D169" s="119" t="s">
        <v>194</v>
      </c>
    </row>
    <row r="170" spans="3:4" ht="15.5">
      <c r="C170" s="121" t="s">
        <v>101</v>
      </c>
      <c r="D170" s="119" t="s">
        <v>195</v>
      </c>
    </row>
    <row r="171" spans="3:4" ht="15.5">
      <c r="C171" s="121" t="s">
        <v>115</v>
      </c>
      <c r="D171" s="119" t="s">
        <v>116</v>
      </c>
    </row>
  </sheetData>
  <mergeCells count="32">
    <mergeCell ref="P18:V18"/>
    <mergeCell ref="P20:U20"/>
    <mergeCell ref="P21:U21"/>
    <mergeCell ref="P23:U23"/>
    <mergeCell ref="P19:V19"/>
    <mergeCell ref="H62:I62"/>
    <mergeCell ref="J62:K62"/>
    <mergeCell ref="N62:X62"/>
    <mergeCell ref="P28:V28"/>
    <mergeCell ref="P22:U22"/>
    <mergeCell ref="P42:V42"/>
    <mergeCell ref="P29:V29"/>
    <mergeCell ref="P38:V38"/>
    <mergeCell ref="P25:V25"/>
    <mergeCell ref="P26:V26"/>
    <mergeCell ref="P27:V27"/>
    <mergeCell ref="P39:V39"/>
    <mergeCell ref="P41:V41"/>
    <mergeCell ref="P36:V36"/>
    <mergeCell ref="P37:V37"/>
    <mergeCell ref="P31:V31"/>
    <mergeCell ref="P30:V30"/>
    <mergeCell ref="N56:X56"/>
    <mergeCell ref="H58:I58"/>
    <mergeCell ref="N61:X61"/>
    <mergeCell ref="P32:V32"/>
    <mergeCell ref="P33:V33"/>
    <mergeCell ref="P34:V34"/>
    <mergeCell ref="P35:V35"/>
    <mergeCell ref="P43:V43"/>
    <mergeCell ref="P47:V47"/>
    <mergeCell ref="P51:V51"/>
  </mergeCells>
  <printOptions horizontalCentered="1" verticalCentered="1"/>
  <pageMargins left="0" right="0" top="0" bottom="0" header="0" footer="0"/>
  <pageSetup paperSize="9" scale="60" firstPageNumber="4294963191" fitToHeight="2" orientation="landscape" horizontalDpi="4294967295" verticalDpi="4294967295" r:id="rId1"/>
  <headerFooter alignWithMargins="0"/>
  <rowBreaks count="1" manualBreakCount="1">
    <brk id="68" max="23" man="1"/>
  </rowBrea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H175"/>
  <sheetViews>
    <sheetView showGridLines="0" view="pageBreakPreview" zoomScale="50" zoomScaleNormal="60" zoomScaleSheetLayoutView="50" workbookViewId="0">
      <pane xSplit="4" ySplit="18" topLeftCell="E31" activePane="bottomRight" state="frozen"/>
      <selection activeCell="O24" sqref="O24"/>
      <selection pane="topRight" activeCell="O24" sqref="O24"/>
      <selection pane="bottomLeft" activeCell="O24" sqref="O24"/>
      <selection pane="bottomRight" activeCell="O24" sqref="O24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26953125" style="7" customWidth="1"/>
    <col min="4" max="4" width="13.7265625" style="7" customWidth="1"/>
    <col min="5" max="5" width="11.453125" style="7" customWidth="1"/>
    <col min="6" max="6" width="5.54296875" style="7" customWidth="1"/>
    <col min="7" max="7" width="11.2695312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5" style="7" customWidth="1"/>
    <col min="12" max="12" width="9.17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7265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7265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5" customHeight="1">
      <c r="B1" s="10"/>
      <c r="C1" s="10"/>
    </row>
    <row r="2" spans="2:24" ht="9" hidden="1" customHeight="1">
      <c r="P2" s="12"/>
      <c r="Q2" s="12"/>
      <c r="R2" s="12"/>
      <c r="S2" s="12"/>
      <c r="T2" s="12"/>
      <c r="U2" s="12"/>
      <c r="V2" s="12"/>
    </row>
    <row r="3" spans="2:24" ht="21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3.5" customHeight="1"/>
    <row r="5" spans="2:24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7">
        <v>4380192</v>
      </c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34"/>
      <c r="K10" s="235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16" customHeight="1">
      <c r="A18" s="123"/>
      <c r="B18" s="2"/>
      <c r="C18" s="124" t="s">
        <v>509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16" customHeight="1">
      <c r="A19" s="123"/>
      <c r="B19" s="2">
        <v>1</v>
      </c>
      <c r="C19" s="133" t="s">
        <v>507</v>
      </c>
      <c r="D19" s="125" t="s">
        <v>510</v>
      </c>
      <c r="E19" s="3">
        <v>2</v>
      </c>
      <c r="F19" s="87" t="s">
        <v>196</v>
      </c>
      <c r="G19" s="92"/>
      <c r="H19" s="127">
        <v>149.28</v>
      </c>
      <c r="I19" s="97">
        <f t="shared" ref="I19:I20" si="0">IF(E19&gt;0,E19*H19,"-")</f>
        <v>298.56</v>
      </c>
      <c r="J19" s="128" t="s">
        <v>49</v>
      </c>
      <c r="K19" s="128" t="s">
        <v>50</v>
      </c>
      <c r="L19" s="89"/>
      <c r="M19" s="129">
        <v>81</v>
      </c>
      <c r="N19" s="129">
        <f>E19*7</f>
        <v>14</v>
      </c>
      <c r="O19" s="4" t="e">
        <f>IF(C19=[28]Data!#REF!,[28]Data!#REF!,(IF(C19=[28]Data!#REF!,[28]Data!#REF!,(IF(C19=[28]Data!#REF!,[28]Data!#REF!,(IF(C19=[28]Data!B154,[28]Data!G154,(IF(C19=[28]Data!B157,[28]Data!G157,(IF(C19=[28]Data!#REF!,[28]Data!#REF!,(IF(C19=[28]Data!#REF!,[28]Data!#REF!,(IF(C19=[28]Data!#REF!,[28]Data!#REF!,[28]Data!#REF!)))))))))))))))&amp;IF(C19=[28]Data!#REF!,[28]Data!#REF!,(IF(C19=[28]Data!#REF!,[28]Data!#REF!,(IF(C19=[28]Data!#REF!,[28]Data!#REF!,(IF(C19=[28]Data!#REF!,[28]Data!#REF!,(IF(C19=[28]Data!#REF!,[28]Data!#REF!,(IF(C19=[28]Data!#REF!,[28]Data!G848,(IF(C19=[28]Data!#REF!,[28]Data!#REF!,(IF(C19=[28]Data!#REF!,[28]Data!#REF!,[28]Data!#REF!)))))))))))))))&amp;IF(C19=[28]Data!B185,[28]Data!G185,(IF(C19=[28]Data!#REF!,[28]Data!#REF!,(IF(C19=[28]Data!#REF!,[28]Data!#REF!,(IF(C19=[28]Data!#REF!,[28]Data!#REF!,(IF(C19=[28]Data!#REF!,[28]Data!#REF!,[28]Data!#REF!)))))))))</f>
        <v>#REF!</v>
      </c>
      <c r="P19" s="325" t="s">
        <v>519</v>
      </c>
      <c r="Q19" s="326"/>
      <c r="R19" s="326"/>
      <c r="S19" s="326"/>
      <c r="T19" s="326"/>
      <c r="U19" s="326"/>
      <c r="V19" s="327"/>
      <c r="W19" s="6"/>
      <c r="X19" s="130">
        <f>N19/$M$19*$AA$19</f>
        <v>7.1002469135802465E-2</v>
      </c>
      <c r="Y19" s="131"/>
      <c r="Z19" s="131"/>
      <c r="AA19" s="130">
        <f>158*65*40/1000000</f>
        <v>0.4108</v>
      </c>
      <c r="AB19" s="131"/>
      <c r="AC19" s="131"/>
      <c r="AD19" s="131"/>
      <c r="AE19" s="131"/>
      <c r="AF19" s="131"/>
      <c r="AG19" s="131"/>
      <c r="AH19" s="131"/>
    </row>
    <row r="20" spans="1:34" s="132" customFormat="1" ht="16" customHeight="1">
      <c r="A20" s="123"/>
      <c r="B20" s="2"/>
      <c r="C20" s="133" t="s">
        <v>508</v>
      </c>
      <c r="D20" s="125" t="s">
        <v>511</v>
      </c>
      <c r="E20" s="3">
        <v>2</v>
      </c>
      <c r="F20" s="87" t="s">
        <v>196</v>
      </c>
      <c r="G20" s="92"/>
      <c r="H20" s="127">
        <v>81.040000000000006</v>
      </c>
      <c r="I20" s="97">
        <f t="shared" si="0"/>
        <v>162.08000000000001</v>
      </c>
      <c r="J20" s="128" t="s">
        <v>49</v>
      </c>
      <c r="K20" s="128" t="s">
        <v>50</v>
      </c>
      <c r="L20" s="89"/>
      <c r="M20" s="129"/>
      <c r="N20" s="129">
        <f>E20*7</f>
        <v>14</v>
      </c>
      <c r="O20" s="4"/>
      <c r="P20" s="231"/>
      <c r="Q20" s="232"/>
      <c r="R20" s="232"/>
      <c r="S20" s="232"/>
      <c r="T20" s="232"/>
      <c r="U20" s="232"/>
      <c r="V20" s="233"/>
      <c r="W20" s="6"/>
      <c r="X20" s="130">
        <f>N20/$M$19*$AA$19</f>
        <v>7.1002469135802465E-2</v>
      </c>
      <c r="Y20" s="131"/>
      <c r="Z20" s="131"/>
      <c r="AA20" s="168"/>
      <c r="AB20" s="131"/>
      <c r="AC20" s="131"/>
      <c r="AD20" s="131"/>
      <c r="AE20" s="131"/>
      <c r="AF20" s="131"/>
      <c r="AG20" s="131"/>
      <c r="AH20" s="131"/>
    </row>
    <row r="21" spans="1:34" s="132" customFormat="1" ht="16" customHeight="1">
      <c r="A21" s="123"/>
      <c r="B21" s="2"/>
      <c r="C21" s="124" t="s">
        <v>346</v>
      </c>
      <c r="D21" s="125"/>
      <c r="E21" s="3"/>
      <c r="F21" s="87"/>
      <c r="G21" s="92"/>
      <c r="H21" s="127"/>
      <c r="I21" s="97"/>
      <c r="J21" s="128"/>
      <c r="K21" s="128"/>
      <c r="L21" s="89"/>
      <c r="M21" s="129"/>
      <c r="N21" s="129"/>
      <c r="O21" s="4"/>
      <c r="P21" s="325"/>
      <c r="Q21" s="326"/>
      <c r="R21" s="326"/>
      <c r="S21" s="326"/>
      <c r="T21" s="326"/>
      <c r="U21" s="326"/>
      <c r="V21" s="327"/>
      <c r="W21" s="6"/>
      <c r="X21" s="130"/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16" customHeight="1">
      <c r="A22" s="123"/>
      <c r="B22" s="2"/>
      <c r="C22" s="133" t="s">
        <v>512</v>
      </c>
      <c r="D22" s="125" t="s">
        <v>513</v>
      </c>
      <c r="E22" s="3">
        <v>3</v>
      </c>
      <c r="F22" s="87" t="s">
        <v>196</v>
      </c>
      <c r="G22" s="92"/>
      <c r="H22" s="127">
        <v>51.68</v>
      </c>
      <c r="I22" s="97">
        <f t="shared" ref="I22" si="1">IF(E22&gt;0,E22*H22,"-")</f>
        <v>155.04</v>
      </c>
      <c r="J22" s="128" t="s">
        <v>49</v>
      </c>
      <c r="K22" s="128" t="s">
        <v>50</v>
      </c>
      <c r="L22" s="89"/>
      <c r="M22" s="129"/>
      <c r="N22" s="129">
        <f>E22*4</f>
        <v>12</v>
      </c>
      <c r="O22" s="4"/>
      <c r="P22" s="231"/>
      <c r="Q22" s="232"/>
      <c r="R22" s="232"/>
      <c r="S22" s="232"/>
      <c r="T22" s="232"/>
      <c r="U22" s="232"/>
      <c r="V22" s="233"/>
      <c r="W22" s="6"/>
      <c r="X22" s="130">
        <f>N22/$M$19*$AA$19</f>
        <v>6.0859259259259259E-2</v>
      </c>
      <c r="Y22" s="131"/>
      <c r="Z22" s="131"/>
      <c r="AA22" s="168"/>
      <c r="AB22" s="131"/>
      <c r="AC22" s="131"/>
      <c r="AD22" s="131"/>
      <c r="AE22" s="131"/>
      <c r="AF22" s="131"/>
      <c r="AG22" s="131"/>
      <c r="AH22" s="131"/>
    </row>
    <row r="23" spans="1:34" s="132" customFormat="1" ht="16" customHeight="1">
      <c r="A23" s="123"/>
      <c r="B23" s="2"/>
      <c r="C23" s="124" t="s">
        <v>514</v>
      </c>
      <c r="D23" s="125"/>
      <c r="E23" s="3"/>
      <c r="F23" s="87"/>
      <c r="G23" s="92"/>
      <c r="H23" s="127"/>
      <c r="I23" s="97"/>
      <c r="J23" s="128"/>
      <c r="K23" s="128"/>
      <c r="L23" s="89"/>
      <c r="M23" s="129"/>
      <c r="N23" s="129"/>
      <c r="O23" s="4"/>
      <c r="P23" s="325"/>
      <c r="Q23" s="326"/>
      <c r="R23" s="326"/>
      <c r="S23" s="326"/>
      <c r="T23" s="326"/>
      <c r="U23" s="326"/>
      <c r="V23" s="5"/>
      <c r="W23" s="6"/>
      <c r="X23" s="130"/>
      <c r="Y23" s="131"/>
      <c r="Z23" s="131"/>
      <c r="AA23" s="131"/>
      <c r="AB23" s="131"/>
      <c r="AC23" s="131"/>
      <c r="AD23" s="131"/>
      <c r="AE23" s="131"/>
      <c r="AF23" s="131"/>
      <c r="AG23" s="131"/>
      <c r="AH23" s="131"/>
    </row>
    <row r="24" spans="1:34" s="132" customFormat="1" ht="16" customHeight="1">
      <c r="A24" s="123"/>
      <c r="B24" s="2"/>
      <c r="C24" s="144" t="s">
        <v>515</v>
      </c>
      <c r="D24" s="125" t="s">
        <v>517</v>
      </c>
      <c r="E24" s="3">
        <v>3</v>
      </c>
      <c r="F24" s="87" t="s">
        <v>196</v>
      </c>
      <c r="G24" s="138"/>
      <c r="H24" s="127">
        <v>73.97</v>
      </c>
      <c r="I24" s="97">
        <f t="shared" ref="I24:I25" si="2">IF(E24&gt;0,E24*H24,"-")</f>
        <v>221.91</v>
      </c>
      <c r="J24" s="128" t="s">
        <v>49</v>
      </c>
      <c r="K24" s="128" t="s">
        <v>50</v>
      </c>
      <c r="L24" s="89"/>
      <c r="M24" s="129"/>
      <c r="N24" s="129">
        <f>E24*5</f>
        <v>15</v>
      </c>
      <c r="O24" s="4"/>
      <c r="P24" s="325"/>
      <c r="Q24" s="326"/>
      <c r="R24" s="326"/>
      <c r="S24" s="326"/>
      <c r="T24" s="326"/>
      <c r="U24" s="326"/>
      <c r="V24" s="327"/>
      <c r="W24" s="6"/>
      <c r="X24" s="130">
        <f>N24/$M$19*$AA$19</f>
        <v>7.6074074074074072E-2</v>
      </c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16" customHeight="1">
      <c r="A25" s="123"/>
      <c r="B25" s="2"/>
      <c r="C25" s="144" t="s">
        <v>516</v>
      </c>
      <c r="D25" s="125" t="s">
        <v>518</v>
      </c>
      <c r="E25" s="3">
        <v>3</v>
      </c>
      <c r="F25" s="87" t="s">
        <v>196</v>
      </c>
      <c r="G25" s="92"/>
      <c r="H25" s="127">
        <v>100.06</v>
      </c>
      <c r="I25" s="97">
        <f t="shared" si="2"/>
        <v>300.18</v>
      </c>
      <c r="J25" s="128" t="s">
        <v>49</v>
      </c>
      <c r="K25" s="128" t="s">
        <v>50</v>
      </c>
      <c r="L25" s="89"/>
      <c r="M25" s="129"/>
      <c r="N25" s="129">
        <f>E25*7</f>
        <v>21</v>
      </c>
      <c r="O25" s="4"/>
      <c r="P25" s="325"/>
      <c r="Q25" s="326"/>
      <c r="R25" s="326"/>
      <c r="S25" s="326"/>
      <c r="T25" s="326"/>
      <c r="U25" s="326"/>
      <c r="V25" s="327"/>
      <c r="W25" s="6"/>
      <c r="X25" s="130">
        <f>N25/$M$19*$AA$19</f>
        <v>0.1065037037037037</v>
      </c>
      <c r="Y25" s="131"/>
      <c r="Z25" s="131"/>
      <c r="AA25" s="130"/>
      <c r="AB25" s="131"/>
      <c r="AC25" s="131"/>
      <c r="AD25" s="131"/>
      <c r="AE25" s="131"/>
      <c r="AF25" s="131"/>
      <c r="AG25" s="131"/>
      <c r="AH25" s="131"/>
    </row>
    <row r="26" spans="1:34" s="132" customFormat="1" ht="16" customHeight="1">
      <c r="A26" s="123"/>
      <c r="B26" s="2"/>
      <c r="C26" s="144"/>
      <c r="D26" s="125"/>
      <c r="E26" s="3"/>
      <c r="F26" s="87"/>
      <c r="G26" s="138"/>
      <c r="H26" s="127"/>
      <c r="I26" s="97"/>
      <c r="J26" s="128"/>
      <c r="K26" s="128"/>
      <c r="L26" s="89"/>
      <c r="M26" s="129"/>
      <c r="N26" s="129"/>
      <c r="O26" s="4"/>
      <c r="P26" s="325"/>
      <c r="Q26" s="326"/>
      <c r="R26" s="326"/>
      <c r="S26" s="326"/>
      <c r="T26" s="326"/>
      <c r="U26" s="326"/>
      <c r="V26" s="327"/>
      <c r="W26" s="6"/>
      <c r="X26" s="130"/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16" customHeight="1">
      <c r="A27" s="123"/>
      <c r="B27" s="2"/>
      <c r="C27" s="124" t="s">
        <v>514</v>
      </c>
      <c r="D27" s="125"/>
      <c r="E27" s="3"/>
      <c r="F27" s="87"/>
      <c r="G27" s="138"/>
      <c r="H27" s="127"/>
      <c r="I27" s="97"/>
      <c r="J27" s="128"/>
      <c r="K27" s="128"/>
      <c r="L27" s="89"/>
      <c r="M27" s="129"/>
      <c r="N27" s="129"/>
      <c r="O27" s="4"/>
      <c r="P27" s="325"/>
      <c r="Q27" s="326"/>
      <c r="R27" s="326"/>
      <c r="S27" s="326"/>
      <c r="T27" s="326"/>
      <c r="U27" s="326"/>
      <c r="V27" s="327"/>
      <c r="W27" s="6"/>
      <c r="X27" s="130"/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16" customHeight="1">
      <c r="A28" s="123"/>
      <c r="B28" s="2">
        <v>2</v>
      </c>
      <c r="C28" s="133" t="s">
        <v>534</v>
      </c>
      <c r="D28" s="125" t="s">
        <v>535</v>
      </c>
      <c r="E28" s="3">
        <v>20</v>
      </c>
      <c r="F28" s="87" t="s">
        <v>196</v>
      </c>
      <c r="G28" s="92"/>
      <c r="H28" s="127">
        <v>6.16</v>
      </c>
      <c r="I28" s="97">
        <f t="shared" ref="I28:I30" si="3">IF(E28&gt;0,E28*H28,"-")</f>
        <v>123.2</v>
      </c>
      <c r="J28" s="128" t="s">
        <v>49</v>
      </c>
      <c r="K28" s="128" t="s">
        <v>50</v>
      </c>
      <c r="L28" s="89"/>
      <c r="M28" s="129">
        <v>55</v>
      </c>
      <c r="N28" s="129">
        <f>E28*1</f>
        <v>20</v>
      </c>
      <c r="O28" s="4" t="e">
        <f>IF(C28=[28]Data!#REF!,[28]Data!#REF!,(IF(C28=[28]Data!#REF!,[28]Data!#REF!,(IF(C28=[28]Data!#REF!,[28]Data!#REF!,(IF(C28=[28]Data!B163,[28]Data!G163,(IF(C28=[28]Data!B166,[28]Data!G166,(IF(C28=[28]Data!#REF!,[28]Data!#REF!,(IF(C28=[28]Data!#REF!,[28]Data!#REF!,(IF(C28=[28]Data!#REF!,[28]Data!#REF!,[28]Data!#REF!)))))))))))))))&amp;IF(C28=[28]Data!#REF!,[28]Data!#REF!,(IF(C28=[28]Data!#REF!,[28]Data!#REF!,(IF(C28=[28]Data!#REF!,[28]Data!#REF!,(IF(C28=[28]Data!#REF!,[28]Data!#REF!,(IF(C28=[28]Data!#REF!,[28]Data!#REF!,(IF(C28=[28]Data!#REF!,[28]Data!G857,(IF(C28=[28]Data!#REF!,[28]Data!#REF!,(IF(C28=[28]Data!#REF!,[28]Data!#REF!,[28]Data!#REF!)))))))))))))))&amp;IF(C28=[28]Data!B194,[28]Data!G194,(IF(C28=[28]Data!#REF!,[28]Data!#REF!,(IF(C28=[28]Data!#REF!,[28]Data!#REF!,(IF(C28=[28]Data!#REF!,[28]Data!#REF!,(IF(C28=[28]Data!#REF!,[28]Data!#REF!,[28]Data!#REF!)))))))))</f>
        <v>#REF!</v>
      </c>
      <c r="P28" s="325" t="s">
        <v>536</v>
      </c>
      <c r="Q28" s="326"/>
      <c r="R28" s="326"/>
      <c r="S28" s="326"/>
      <c r="T28" s="326"/>
      <c r="U28" s="326"/>
      <c r="V28" s="327"/>
      <c r="W28" s="6"/>
      <c r="X28" s="130">
        <f>N28/$M$28*$AA$28</f>
        <v>0.10210909090909091</v>
      </c>
      <c r="Y28" s="131"/>
      <c r="Z28" s="131"/>
      <c r="AA28" s="130">
        <f>108*65*40/1000000</f>
        <v>0.28079999999999999</v>
      </c>
      <c r="AB28" s="131"/>
      <c r="AC28" s="131"/>
      <c r="AD28" s="131"/>
      <c r="AE28" s="131"/>
      <c r="AF28" s="131"/>
      <c r="AG28" s="131"/>
      <c r="AH28" s="131"/>
    </row>
    <row r="29" spans="1:34" s="132" customFormat="1" ht="16" customHeight="1">
      <c r="A29" s="123"/>
      <c r="B29" s="2"/>
      <c r="C29" s="144" t="s">
        <v>537</v>
      </c>
      <c r="D29" s="237" t="s">
        <v>538</v>
      </c>
      <c r="E29" s="3">
        <v>10</v>
      </c>
      <c r="F29" s="87" t="s">
        <v>196</v>
      </c>
      <c r="G29" s="92"/>
      <c r="H29" s="127">
        <v>34.04</v>
      </c>
      <c r="I29" s="97">
        <f t="shared" si="3"/>
        <v>340.4</v>
      </c>
      <c r="J29" s="128" t="s">
        <v>49</v>
      </c>
      <c r="K29" s="128" t="s">
        <v>50</v>
      </c>
      <c r="L29" s="89"/>
      <c r="M29" s="129"/>
      <c r="N29" s="129">
        <f t="shared" ref="N29:N30" si="4">E29*1</f>
        <v>10</v>
      </c>
      <c r="O29" s="4"/>
      <c r="P29" s="325"/>
      <c r="Q29" s="326"/>
      <c r="R29" s="326"/>
      <c r="S29" s="326"/>
      <c r="T29" s="326"/>
      <c r="U29" s="326"/>
      <c r="V29" s="327"/>
      <c r="W29" s="6"/>
      <c r="X29" s="130">
        <f t="shared" ref="X29" si="5">N29/$M$28*$AA$28</f>
        <v>5.1054545454545457E-2</v>
      </c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16" customHeight="1">
      <c r="A30" s="123"/>
      <c r="B30" s="2"/>
      <c r="C30" s="144" t="s">
        <v>539</v>
      </c>
      <c r="D30" s="237" t="s">
        <v>540</v>
      </c>
      <c r="E30" s="3">
        <v>20</v>
      </c>
      <c r="F30" s="87" t="s">
        <v>196</v>
      </c>
      <c r="G30" s="92"/>
      <c r="H30" s="127">
        <v>34.11</v>
      </c>
      <c r="I30" s="97">
        <f t="shared" si="3"/>
        <v>682.2</v>
      </c>
      <c r="J30" s="128" t="s">
        <v>49</v>
      </c>
      <c r="K30" s="128" t="s">
        <v>50</v>
      </c>
      <c r="L30" s="89"/>
      <c r="M30" s="129"/>
      <c r="N30" s="129">
        <f t="shared" si="4"/>
        <v>20</v>
      </c>
      <c r="O30" s="4"/>
      <c r="P30" s="325"/>
      <c r="Q30" s="326"/>
      <c r="R30" s="326"/>
      <c r="S30" s="326"/>
      <c r="T30" s="326"/>
      <c r="U30" s="326"/>
      <c r="V30" s="327"/>
      <c r="W30" s="6"/>
      <c r="X30" s="130">
        <f>N30/$M$28*$AA$28</f>
        <v>0.10210909090909091</v>
      </c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16" customHeight="1">
      <c r="A31" s="123"/>
      <c r="B31" s="2"/>
      <c r="C31" s="144"/>
      <c r="D31" s="125"/>
      <c r="E31" s="3"/>
      <c r="F31" s="87"/>
      <c r="G31" s="92"/>
      <c r="H31" s="127"/>
      <c r="I31" s="97"/>
      <c r="J31" s="128"/>
      <c r="K31" s="128"/>
      <c r="L31" s="89"/>
      <c r="M31" s="129"/>
      <c r="N31" s="129"/>
      <c r="O31" s="4"/>
      <c r="P31" s="325"/>
      <c r="Q31" s="326"/>
      <c r="R31" s="326"/>
      <c r="S31" s="326"/>
      <c r="T31" s="326"/>
      <c r="U31" s="326"/>
      <c r="V31" s="327"/>
      <c r="W31" s="6"/>
      <c r="X31" s="130"/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16" customHeight="1">
      <c r="A32" s="123"/>
      <c r="B32" s="2"/>
      <c r="C32" s="124" t="s">
        <v>254</v>
      </c>
      <c r="D32" s="125"/>
      <c r="E32" s="3"/>
      <c r="F32" s="87"/>
      <c r="G32" s="92"/>
      <c r="H32" s="127"/>
      <c r="I32" s="97"/>
      <c r="J32" s="128"/>
      <c r="K32" s="128"/>
      <c r="L32" s="89"/>
      <c r="M32" s="129"/>
      <c r="N32" s="129"/>
      <c r="O32" s="4"/>
      <c r="P32" s="325"/>
      <c r="Q32" s="326"/>
      <c r="R32" s="326"/>
      <c r="S32" s="326"/>
      <c r="T32" s="326"/>
      <c r="U32" s="326"/>
      <c r="V32" s="327"/>
      <c r="W32" s="6"/>
      <c r="X32" s="130"/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16" customHeight="1">
      <c r="A33" s="123"/>
      <c r="B33" s="2">
        <v>3</v>
      </c>
      <c r="C33" s="133" t="s">
        <v>541</v>
      </c>
      <c r="D33" s="125" t="s">
        <v>542</v>
      </c>
      <c r="E33" s="126">
        <v>2</v>
      </c>
      <c r="F33" s="87" t="s">
        <v>196</v>
      </c>
      <c r="G33" s="88"/>
      <c r="H33" s="127">
        <v>81.09</v>
      </c>
      <c r="I33" s="97">
        <f t="shared" ref="I33" si="6">IF(E33&gt;0,E33*H33,"-")</f>
        <v>162.18</v>
      </c>
      <c r="J33" s="128" t="s">
        <v>49</v>
      </c>
      <c r="K33" s="128" t="s">
        <v>50</v>
      </c>
      <c r="L33" s="89"/>
      <c r="M33" s="129">
        <v>130</v>
      </c>
      <c r="N33" s="129">
        <f>E33*5</f>
        <v>10</v>
      </c>
      <c r="O33" s="4" t="e">
        <f>IF(C33=[28]Data!#REF!,[28]Data!#REF!,(IF(C33=[28]Data!#REF!,[28]Data!#REF!,(IF(C33=[28]Data!#REF!,[28]Data!#REF!,(IF(C33=[28]Data!B168,[28]Data!G168,(IF(C33=[28]Data!B171,[28]Data!G171,(IF(C33=[28]Data!#REF!,[28]Data!#REF!,(IF(C33=[28]Data!#REF!,[28]Data!#REF!,(IF(C33=[28]Data!#REF!,[28]Data!#REF!,[28]Data!#REF!)))))))))))))))&amp;IF(C33=[28]Data!#REF!,[28]Data!#REF!,(IF(C33=[28]Data!#REF!,[28]Data!#REF!,(IF(C33=[28]Data!#REF!,[28]Data!#REF!,(IF(C33=[28]Data!#REF!,[28]Data!#REF!,(IF(C33=[28]Data!#REF!,[28]Data!#REF!,(IF(C33=[28]Data!#REF!,[28]Data!G862,(IF(C33=[28]Data!#REF!,[28]Data!#REF!,(IF(C33=[28]Data!#REF!,[28]Data!#REF!,[28]Data!#REF!)))))))))))))))&amp;IF(C33=[28]Data!B199,[28]Data!G199,(IF(C33=[28]Data!#REF!,[28]Data!#REF!,(IF(C33=[28]Data!#REF!,[28]Data!#REF!,(IF(C33=[28]Data!#REF!,[28]Data!#REF!,(IF(C33=[28]Data!#REF!,[28]Data!#REF!,[28]Data!#REF!)))))))))</f>
        <v>#REF!</v>
      </c>
      <c r="P33" s="325" t="s">
        <v>376</v>
      </c>
      <c r="Q33" s="326"/>
      <c r="R33" s="326"/>
      <c r="S33" s="326"/>
      <c r="T33" s="326"/>
      <c r="U33" s="326"/>
      <c r="V33" s="327"/>
      <c r="W33" s="6"/>
      <c r="X33" s="130">
        <f>N33/$M$33*$AA$33</f>
        <v>4.5030000000000001E-2</v>
      </c>
      <c r="Y33" s="131"/>
      <c r="Z33" s="131"/>
      <c r="AA33" s="130">
        <f>158*65*57/1000000</f>
        <v>0.58538999999999997</v>
      </c>
      <c r="AB33" s="131"/>
      <c r="AC33" s="131"/>
      <c r="AD33" s="131"/>
      <c r="AE33" s="131"/>
      <c r="AF33" s="131"/>
      <c r="AG33" s="131"/>
      <c r="AH33" s="131"/>
    </row>
    <row r="34" spans="1:34" s="132" customFormat="1" ht="16" customHeight="1">
      <c r="A34" s="123"/>
      <c r="B34" s="2"/>
      <c r="C34" s="124" t="s">
        <v>498</v>
      </c>
      <c r="D34" s="125"/>
      <c r="E34" s="3"/>
      <c r="F34" s="87"/>
      <c r="G34" s="92"/>
      <c r="H34" s="127"/>
      <c r="I34" s="97"/>
      <c r="J34" s="128"/>
      <c r="K34" s="128"/>
      <c r="L34" s="89"/>
      <c r="M34" s="129"/>
      <c r="N34" s="129"/>
      <c r="O34" s="4"/>
      <c r="P34" s="325"/>
      <c r="Q34" s="326"/>
      <c r="R34" s="326"/>
      <c r="S34" s="326"/>
      <c r="T34" s="326"/>
      <c r="U34" s="326"/>
      <c r="V34" s="327"/>
      <c r="W34" s="6"/>
      <c r="X34" s="130"/>
      <c r="Y34" s="131"/>
      <c r="Z34" s="131"/>
      <c r="AA34" s="130"/>
      <c r="AB34" s="131"/>
      <c r="AC34" s="131"/>
      <c r="AD34" s="131"/>
      <c r="AE34" s="131"/>
      <c r="AF34" s="131"/>
      <c r="AG34" s="131"/>
      <c r="AH34" s="131"/>
    </row>
    <row r="35" spans="1:34" s="132" customFormat="1" ht="16" customHeight="1">
      <c r="A35" s="123"/>
      <c r="B35" s="2"/>
      <c r="C35" s="144" t="s">
        <v>543</v>
      </c>
      <c r="D35" s="125" t="s">
        <v>544</v>
      </c>
      <c r="E35" s="3">
        <v>2</v>
      </c>
      <c r="F35" s="87" t="s">
        <v>196</v>
      </c>
      <c r="G35" s="92"/>
      <c r="H35" s="127">
        <v>12.58</v>
      </c>
      <c r="I35" s="97">
        <f t="shared" ref="I35:I46" si="7">IF(E35&gt;0,E35*H35,"-")</f>
        <v>25.16</v>
      </c>
      <c r="J35" s="128" t="s">
        <v>49</v>
      </c>
      <c r="K35" s="128" t="s">
        <v>50</v>
      </c>
      <c r="L35" s="89"/>
      <c r="M35" s="129"/>
      <c r="N35" s="129">
        <f t="shared" ref="N35:N44" si="8">E35*1</f>
        <v>2</v>
      </c>
      <c r="O35" s="4"/>
      <c r="P35" s="325"/>
      <c r="Q35" s="326"/>
      <c r="R35" s="326"/>
      <c r="S35" s="326"/>
      <c r="T35" s="326"/>
      <c r="U35" s="326"/>
      <c r="V35" s="327"/>
      <c r="W35" s="6"/>
      <c r="X35" s="130">
        <f t="shared" ref="X35:X46" si="9">N35/$M$33*$AA$33</f>
        <v>9.0060000000000001E-3</v>
      </c>
      <c r="Y35" s="131"/>
      <c r="Z35" s="131"/>
      <c r="AA35" s="131"/>
      <c r="AB35" s="131"/>
      <c r="AC35" s="131"/>
      <c r="AD35" s="131"/>
      <c r="AE35" s="131"/>
      <c r="AF35" s="131"/>
      <c r="AG35" s="131"/>
      <c r="AH35" s="131"/>
    </row>
    <row r="36" spans="1:34" s="132" customFormat="1" ht="16" customHeight="1">
      <c r="A36" s="123"/>
      <c r="B36" s="2"/>
      <c r="C36" s="144" t="s">
        <v>545</v>
      </c>
      <c r="D36" s="125" t="s">
        <v>546</v>
      </c>
      <c r="E36" s="3">
        <v>2</v>
      </c>
      <c r="F36" s="87" t="s">
        <v>196</v>
      </c>
      <c r="G36" s="92"/>
      <c r="H36" s="127">
        <v>72.31</v>
      </c>
      <c r="I36" s="97">
        <f t="shared" si="7"/>
        <v>144.62</v>
      </c>
      <c r="J36" s="128" t="s">
        <v>49</v>
      </c>
      <c r="K36" s="128" t="s">
        <v>50</v>
      </c>
      <c r="L36" s="89"/>
      <c r="M36" s="129"/>
      <c r="N36" s="129">
        <f t="shared" si="8"/>
        <v>2</v>
      </c>
      <c r="O36" s="4"/>
      <c r="P36" s="325"/>
      <c r="Q36" s="326"/>
      <c r="R36" s="326"/>
      <c r="S36" s="326"/>
      <c r="T36" s="326"/>
      <c r="U36" s="326"/>
      <c r="V36" s="327"/>
      <c r="W36" s="6"/>
      <c r="X36" s="130">
        <f t="shared" si="9"/>
        <v>9.0060000000000001E-3</v>
      </c>
      <c r="Y36" s="131"/>
      <c r="Z36" s="131"/>
      <c r="AA36" s="130"/>
      <c r="AB36" s="131"/>
      <c r="AC36" s="131"/>
      <c r="AD36" s="131"/>
      <c r="AE36" s="131"/>
      <c r="AF36" s="131"/>
      <c r="AG36" s="131"/>
      <c r="AH36" s="131"/>
    </row>
    <row r="37" spans="1:34" s="132" customFormat="1" ht="16" customHeight="1">
      <c r="A37" s="123"/>
      <c r="B37" s="2"/>
      <c r="C37" s="144" t="s">
        <v>547</v>
      </c>
      <c r="D37" s="125" t="s">
        <v>548</v>
      </c>
      <c r="E37" s="3">
        <v>2</v>
      </c>
      <c r="F37" s="87" t="s">
        <v>196</v>
      </c>
      <c r="G37" s="92"/>
      <c r="H37" s="127">
        <v>46.4</v>
      </c>
      <c r="I37" s="97">
        <f t="shared" si="7"/>
        <v>92.8</v>
      </c>
      <c r="J37" s="128" t="s">
        <v>49</v>
      </c>
      <c r="K37" s="128" t="s">
        <v>50</v>
      </c>
      <c r="L37" s="89"/>
      <c r="M37" s="129"/>
      <c r="N37" s="129">
        <f>E37*2</f>
        <v>4</v>
      </c>
      <c r="O37" s="4"/>
      <c r="P37" s="341"/>
      <c r="Q37" s="342"/>
      <c r="R37" s="342"/>
      <c r="S37" s="342"/>
      <c r="T37" s="342"/>
      <c r="U37" s="342"/>
      <c r="V37" s="343"/>
      <c r="W37" s="6"/>
      <c r="X37" s="130">
        <f t="shared" si="9"/>
        <v>1.8012E-2</v>
      </c>
      <c r="Y37" s="131"/>
      <c r="Z37" s="131"/>
      <c r="AA37" s="130"/>
      <c r="AB37" s="131"/>
      <c r="AC37" s="131"/>
      <c r="AD37" s="131"/>
      <c r="AE37" s="131"/>
      <c r="AF37" s="131"/>
      <c r="AG37" s="131"/>
      <c r="AH37" s="131"/>
    </row>
    <row r="38" spans="1:34" s="132" customFormat="1" ht="16" customHeight="1">
      <c r="A38" s="123"/>
      <c r="B38" s="2"/>
      <c r="C38" s="144" t="s">
        <v>549</v>
      </c>
      <c r="D38" s="125" t="s">
        <v>550</v>
      </c>
      <c r="E38" s="3">
        <v>2</v>
      </c>
      <c r="F38" s="87" t="s">
        <v>196</v>
      </c>
      <c r="G38" s="92"/>
      <c r="H38" s="127">
        <v>12.58</v>
      </c>
      <c r="I38" s="97">
        <f t="shared" si="7"/>
        <v>25.16</v>
      </c>
      <c r="J38" s="128" t="s">
        <v>49</v>
      </c>
      <c r="K38" s="128" t="s">
        <v>50</v>
      </c>
      <c r="L38" s="89"/>
      <c r="M38" s="129"/>
      <c r="N38" s="129">
        <f>E38*5</f>
        <v>10</v>
      </c>
      <c r="O38" s="4"/>
      <c r="P38" s="325"/>
      <c r="Q38" s="326"/>
      <c r="R38" s="326"/>
      <c r="S38" s="326"/>
      <c r="T38" s="326"/>
      <c r="U38" s="326"/>
      <c r="V38" s="327"/>
      <c r="W38" s="6"/>
      <c r="X38" s="130">
        <f t="shared" si="9"/>
        <v>4.5030000000000001E-2</v>
      </c>
      <c r="Y38" s="131"/>
      <c r="Z38" s="131"/>
      <c r="AA38" s="130"/>
      <c r="AB38" s="131"/>
      <c r="AC38" s="131"/>
      <c r="AD38" s="131"/>
      <c r="AE38" s="131"/>
      <c r="AF38" s="131"/>
      <c r="AG38" s="131"/>
      <c r="AH38" s="131"/>
    </row>
    <row r="39" spans="1:34" s="132" customFormat="1" ht="16" customHeight="1">
      <c r="A39" s="123"/>
      <c r="B39" s="2"/>
      <c r="C39" s="133" t="s">
        <v>551</v>
      </c>
      <c r="D39" s="125" t="s">
        <v>552</v>
      </c>
      <c r="E39" s="3">
        <v>2</v>
      </c>
      <c r="F39" s="87" t="s">
        <v>196</v>
      </c>
      <c r="G39" s="92"/>
      <c r="H39" s="127">
        <v>34.31</v>
      </c>
      <c r="I39" s="97">
        <f t="shared" si="7"/>
        <v>68.62</v>
      </c>
      <c r="J39" s="128" t="s">
        <v>49</v>
      </c>
      <c r="K39" s="128" t="s">
        <v>50</v>
      </c>
      <c r="L39" s="89"/>
      <c r="M39" s="129"/>
      <c r="N39" s="129">
        <f>E39*2</f>
        <v>4</v>
      </c>
      <c r="O39" s="4"/>
      <c r="P39" s="325"/>
      <c r="Q39" s="326"/>
      <c r="R39" s="326"/>
      <c r="S39" s="326"/>
      <c r="T39" s="326"/>
      <c r="U39" s="326"/>
      <c r="V39" s="327"/>
      <c r="W39" s="6"/>
      <c r="X39" s="130">
        <f t="shared" si="9"/>
        <v>1.8012E-2</v>
      </c>
      <c r="Y39" s="131"/>
      <c r="Z39" s="131"/>
      <c r="AA39" s="130"/>
      <c r="AB39" s="131"/>
      <c r="AC39" s="131"/>
      <c r="AD39" s="131"/>
      <c r="AE39" s="131"/>
      <c r="AF39" s="131"/>
      <c r="AG39" s="131"/>
      <c r="AH39" s="131"/>
    </row>
    <row r="40" spans="1:34" s="132" customFormat="1" ht="16" customHeight="1">
      <c r="A40" s="123"/>
      <c r="B40" s="2"/>
      <c r="C40" s="144" t="s">
        <v>553</v>
      </c>
      <c r="D40" s="125" t="s">
        <v>554</v>
      </c>
      <c r="E40" s="3">
        <v>2</v>
      </c>
      <c r="F40" s="87" t="s">
        <v>196</v>
      </c>
      <c r="G40" s="92"/>
      <c r="H40" s="127">
        <v>40.06</v>
      </c>
      <c r="I40" s="97">
        <f t="shared" si="7"/>
        <v>80.12</v>
      </c>
      <c r="J40" s="128" t="s">
        <v>49</v>
      </c>
      <c r="K40" s="128" t="s">
        <v>50</v>
      </c>
      <c r="L40" s="89"/>
      <c r="M40" s="129"/>
      <c r="N40" s="129">
        <f t="shared" si="8"/>
        <v>2</v>
      </c>
      <c r="O40" s="4"/>
      <c r="P40" s="231"/>
      <c r="Q40" s="232"/>
      <c r="R40" s="232"/>
      <c r="S40" s="232"/>
      <c r="T40" s="232"/>
      <c r="U40" s="232"/>
      <c r="V40" s="233"/>
      <c r="W40" s="6"/>
      <c r="X40" s="130">
        <f t="shared" si="9"/>
        <v>9.0060000000000001E-3</v>
      </c>
      <c r="Y40" s="131"/>
      <c r="Z40" s="131"/>
      <c r="AA40" s="130"/>
      <c r="AB40" s="131"/>
      <c r="AC40" s="131"/>
      <c r="AD40" s="131"/>
      <c r="AE40" s="131"/>
      <c r="AF40" s="131"/>
      <c r="AG40" s="131"/>
      <c r="AH40" s="131"/>
    </row>
    <row r="41" spans="1:34" s="132" customFormat="1" ht="16" customHeight="1">
      <c r="A41" s="123"/>
      <c r="B41" s="2"/>
      <c r="C41" s="144" t="s">
        <v>555</v>
      </c>
      <c r="D41" s="125" t="s">
        <v>556</v>
      </c>
      <c r="E41" s="3">
        <v>2</v>
      </c>
      <c r="F41" s="87" t="s">
        <v>196</v>
      </c>
      <c r="G41" s="92"/>
      <c r="H41" s="127">
        <v>30.63</v>
      </c>
      <c r="I41" s="97">
        <f t="shared" si="7"/>
        <v>61.26</v>
      </c>
      <c r="J41" s="128" t="s">
        <v>49</v>
      </c>
      <c r="K41" s="128" t="s">
        <v>50</v>
      </c>
      <c r="L41" s="89"/>
      <c r="M41" s="129"/>
      <c r="N41" s="129">
        <f>E41*1</f>
        <v>2</v>
      </c>
      <c r="O41" s="4"/>
      <c r="P41" s="231"/>
      <c r="Q41" s="232"/>
      <c r="R41" s="232"/>
      <c r="S41" s="232"/>
      <c r="T41" s="232"/>
      <c r="U41" s="232"/>
      <c r="V41" s="233"/>
      <c r="W41" s="6"/>
      <c r="X41" s="130">
        <f t="shared" si="9"/>
        <v>9.0060000000000001E-3</v>
      </c>
      <c r="Y41" s="131"/>
      <c r="Z41" s="131"/>
      <c r="AA41" s="130"/>
      <c r="AB41" s="131"/>
      <c r="AC41" s="131"/>
      <c r="AD41" s="131"/>
      <c r="AE41" s="131"/>
      <c r="AF41" s="131"/>
      <c r="AG41" s="131"/>
      <c r="AH41" s="131"/>
    </row>
    <row r="42" spans="1:34" s="132" customFormat="1" ht="16" customHeight="1">
      <c r="A42" s="123"/>
      <c r="B42" s="2"/>
      <c r="C42" s="144" t="s">
        <v>557</v>
      </c>
      <c r="D42" s="125" t="s">
        <v>558</v>
      </c>
      <c r="E42" s="3">
        <v>2</v>
      </c>
      <c r="F42" s="87" t="s">
        <v>196</v>
      </c>
      <c r="G42" s="92"/>
      <c r="H42" s="127">
        <v>30.63</v>
      </c>
      <c r="I42" s="97">
        <f t="shared" si="7"/>
        <v>61.26</v>
      </c>
      <c r="J42" s="128" t="s">
        <v>49</v>
      </c>
      <c r="K42" s="128" t="s">
        <v>50</v>
      </c>
      <c r="L42" s="89"/>
      <c r="M42" s="129"/>
      <c r="N42" s="129">
        <f>E42*1</f>
        <v>2</v>
      </c>
      <c r="O42" s="4"/>
      <c r="P42" s="325"/>
      <c r="Q42" s="326"/>
      <c r="R42" s="326"/>
      <c r="S42" s="326"/>
      <c r="T42" s="326"/>
      <c r="U42" s="326"/>
      <c r="V42" s="327"/>
      <c r="W42" s="6"/>
      <c r="X42" s="130">
        <f t="shared" si="9"/>
        <v>9.0060000000000001E-3</v>
      </c>
      <c r="Y42" s="131"/>
      <c r="Z42" s="131"/>
      <c r="AA42" s="130"/>
      <c r="AB42" s="131"/>
      <c r="AC42" s="131"/>
      <c r="AD42" s="131"/>
      <c r="AE42" s="131"/>
      <c r="AF42" s="131"/>
      <c r="AG42" s="131"/>
      <c r="AH42" s="131"/>
    </row>
    <row r="43" spans="1:34" s="132" customFormat="1" ht="16" customHeight="1">
      <c r="A43" s="123"/>
      <c r="B43" s="2"/>
      <c r="C43" s="144" t="s">
        <v>559</v>
      </c>
      <c r="D43" s="125" t="s">
        <v>560</v>
      </c>
      <c r="E43" s="3">
        <v>2</v>
      </c>
      <c r="F43" s="87" t="s">
        <v>196</v>
      </c>
      <c r="G43" s="92"/>
      <c r="H43" s="127">
        <v>139.91</v>
      </c>
      <c r="I43" s="97">
        <f t="shared" si="7"/>
        <v>279.82</v>
      </c>
      <c r="J43" s="128" t="s">
        <v>49</v>
      </c>
      <c r="K43" s="128" t="s">
        <v>50</v>
      </c>
      <c r="L43" s="89"/>
      <c r="M43" s="129"/>
      <c r="N43" s="129">
        <f>E43*5</f>
        <v>10</v>
      </c>
      <c r="O43" s="4"/>
      <c r="P43" s="325"/>
      <c r="Q43" s="326"/>
      <c r="R43" s="326"/>
      <c r="S43" s="326"/>
      <c r="T43" s="326"/>
      <c r="U43" s="326"/>
      <c r="V43" s="327"/>
      <c r="W43" s="6"/>
      <c r="X43" s="130">
        <f t="shared" si="9"/>
        <v>4.5030000000000001E-2</v>
      </c>
      <c r="Y43" s="131"/>
      <c r="Z43" s="131"/>
      <c r="AA43" s="130"/>
      <c r="AB43" s="131"/>
      <c r="AC43" s="131"/>
      <c r="AD43" s="131"/>
      <c r="AE43" s="131"/>
      <c r="AF43" s="131"/>
      <c r="AG43" s="131"/>
      <c r="AH43" s="131"/>
    </row>
    <row r="44" spans="1:34" s="132" customFormat="1" ht="16" customHeight="1">
      <c r="A44" s="123"/>
      <c r="B44" s="2"/>
      <c r="C44" s="144" t="s">
        <v>561</v>
      </c>
      <c r="D44" s="125" t="s">
        <v>562</v>
      </c>
      <c r="E44" s="3">
        <v>2</v>
      </c>
      <c r="F44" s="87" t="s">
        <v>196</v>
      </c>
      <c r="G44" s="92"/>
      <c r="H44" s="127">
        <v>8.41</v>
      </c>
      <c r="I44" s="97">
        <f t="shared" si="7"/>
        <v>16.82</v>
      </c>
      <c r="J44" s="128" t="s">
        <v>49</v>
      </c>
      <c r="K44" s="128" t="s">
        <v>50</v>
      </c>
      <c r="L44" s="89"/>
      <c r="M44" s="129"/>
      <c r="N44" s="129">
        <f t="shared" si="8"/>
        <v>2</v>
      </c>
      <c r="O44" s="4"/>
      <c r="P44" s="231"/>
      <c r="Q44" s="232"/>
      <c r="R44" s="232"/>
      <c r="S44" s="232"/>
      <c r="T44" s="232"/>
      <c r="U44" s="232"/>
      <c r="V44" s="233"/>
      <c r="W44" s="6"/>
      <c r="X44" s="130">
        <f t="shared" si="9"/>
        <v>9.0060000000000001E-3</v>
      </c>
      <c r="Y44" s="131"/>
      <c r="Z44" s="131"/>
      <c r="AA44" s="130"/>
      <c r="AB44" s="131"/>
      <c r="AC44" s="131"/>
      <c r="AD44" s="131"/>
      <c r="AE44" s="131"/>
      <c r="AF44" s="131"/>
      <c r="AG44" s="131"/>
      <c r="AH44" s="131"/>
    </row>
    <row r="45" spans="1:34" s="132" customFormat="1" ht="16" customHeight="1">
      <c r="A45" s="123"/>
      <c r="B45" s="2"/>
      <c r="C45" s="144" t="s">
        <v>563</v>
      </c>
      <c r="D45" s="125" t="s">
        <v>564</v>
      </c>
      <c r="E45" s="3">
        <v>10</v>
      </c>
      <c r="F45" s="87" t="s">
        <v>196</v>
      </c>
      <c r="G45" s="92"/>
      <c r="H45" s="127">
        <v>14.56</v>
      </c>
      <c r="I45" s="97">
        <f t="shared" si="7"/>
        <v>145.6</v>
      </c>
      <c r="J45" s="128" t="s">
        <v>49</v>
      </c>
      <c r="K45" s="128" t="s">
        <v>50</v>
      </c>
      <c r="L45" s="89"/>
      <c r="M45" s="129"/>
      <c r="N45" s="129">
        <f>E45*2</f>
        <v>20</v>
      </c>
      <c r="O45" s="4"/>
      <c r="P45" s="325"/>
      <c r="Q45" s="326"/>
      <c r="R45" s="326"/>
      <c r="S45" s="326"/>
      <c r="T45" s="326"/>
      <c r="U45" s="326"/>
      <c r="V45" s="327"/>
      <c r="W45" s="6"/>
      <c r="X45" s="130">
        <f t="shared" si="9"/>
        <v>9.0060000000000001E-2</v>
      </c>
      <c r="Y45" s="131"/>
      <c r="Z45" s="131"/>
      <c r="AA45" s="130"/>
      <c r="AB45" s="131"/>
      <c r="AC45" s="131"/>
      <c r="AD45" s="131"/>
      <c r="AE45" s="131"/>
      <c r="AF45" s="131"/>
      <c r="AG45" s="131"/>
      <c r="AH45" s="131"/>
    </row>
    <row r="46" spans="1:34" s="132" customFormat="1" ht="16" customHeight="1">
      <c r="A46" s="123"/>
      <c r="B46" s="2"/>
      <c r="C46" s="144" t="s">
        <v>565</v>
      </c>
      <c r="D46" s="125" t="s">
        <v>566</v>
      </c>
      <c r="E46" s="3">
        <v>10</v>
      </c>
      <c r="F46" s="87" t="s">
        <v>196</v>
      </c>
      <c r="G46" s="92"/>
      <c r="H46" s="127">
        <v>49.24</v>
      </c>
      <c r="I46" s="97">
        <f t="shared" si="7"/>
        <v>492.40000000000003</v>
      </c>
      <c r="J46" s="128" t="s">
        <v>49</v>
      </c>
      <c r="K46" s="128" t="s">
        <v>50</v>
      </c>
      <c r="L46" s="89"/>
      <c r="M46" s="129"/>
      <c r="N46" s="129">
        <f>E46*2</f>
        <v>20</v>
      </c>
      <c r="O46" s="4"/>
      <c r="P46" s="231"/>
      <c r="Q46" s="232"/>
      <c r="R46" s="232"/>
      <c r="S46" s="232"/>
      <c r="T46" s="232"/>
      <c r="U46" s="232"/>
      <c r="V46" s="233"/>
      <c r="W46" s="6"/>
      <c r="X46" s="130">
        <f t="shared" si="9"/>
        <v>9.0060000000000001E-2</v>
      </c>
      <c r="Y46" s="131"/>
      <c r="Z46" s="131"/>
      <c r="AA46" s="130"/>
      <c r="AB46" s="131"/>
      <c r="AC46" s="131"/>
      <c r="AD46" s="131"/>
      <c r="AE46" s="131"/>
      <c r="AF46" s="131"/>
      <c r="AG46" s="131"/>
      <c r="AH46" s="131"/>
    </row>
    <row r="47" spans="1:34" s="132" customFormat="1" ht="16" customHeight="1">
      <c r="A47" s="123"/>
      <c r="B47" s="2"/>
      <c r="C47" s="124" t="s">
        <v>403</v>
      </c>
      <c r="D47" s="125"/>
      <c r="E47" s="3"/>
      <c r="F47" s="87"/>
      <c r="G47" s="92"/>
      <c r="H47" s="127"/>
      <c r="I47" s="97"/>
      <c r="J47" s="128"/>
      <c r="K47" s="128"/>
      <c r="L47" s="89"/>
      <c r="M47" s="129"/>
      <c r="N47" s="129"/>
      <c r="O47" s="4"/>
      <c r="P47" s="231"/>
      <c r="Q47" s="232"/>
      <c r="R47" s="232"/>
      <c r="S47" s="232"/>
      <c r="T47" s="232"/>
      <c r="U47" s="232"/>
      <c r="V47" s="233"/>
      <c r="W47" s="6"/>
      <c r="X47" s="130"/>
      <c r="Y47" s="131"/>
      <c r="Z47" s="131"/>
      <c r="AA47" s="130"/>
      <c r="AB47" s="131"/>
      <c r="AC47" s="131"/>
      <c r="AD47" s="131"/>
      <c r="AE47" s="131"/>
      <c r="AF47" s="131"/>
      <c r="AG47" s="131"/>
      <c r="AH47" s="131"/>
    </row>
    <row r="48" spans="1:34" s="132" customFormat="1" ht="16" customHeight="1">
      <c r="A48" s="123"/>
      <c r="B48" s="2"/>
      <c r="C48" s="144" t="s">
        <v>567</v>
      </c>
      <c r="D48" s="125" t="s">
        <v>568</v>
      </c>
      <c r="E48" s="3">
        <v>2</v>
      </c>
      <c r="F48" s="87" t="s">
        <v>196</v>
      </c>
      <c r="G48" s="92"/>
      <c r="H48" s="127">
        <v>68.22</v>
      </c>
      <c r="I48" s="97">
        <f t="shared" ref="I48:I50" si="10">IF(E48&gt;0,E48*H48,"-")</f>
        <v>136.44</v>
      </c>
      <c r="J48" s="128" t="s">
        <v>49</v>
      </c>
      <c r="K48" s="128" t="s">
        <v>50</v>
      </c>
      <c r="L48" s="89"/>
      <c r="M48" s="129"/>
      <c r="N48" s="129">
        <f t="shared" ref="N48:N50" si="11">E48*5</f>
        <v>10</v>
      </c>
      <c r="O48" s="4"/>
      <c r="P48" s="325"/>
      <c r="Q48" s="326"/>
      <c r="R48" s="326"/>
      <c r="S48" s="326"/>
      <c r="T48" s="326"/>
      <c r="U48" s="326"/>
      <c r="V48" s="327"/>
      <c r="W48" s="6"/>
      <c r="X48" s="130">
        <f>N48/$M$33*$AA$33</f>
        <v>4.5030000000000001E-2</v>
      </c>
      <c r="Y48" s="131"/>
      <c r="Z48" s="131"/>
      <c r="AA48" s="130"/>
      <c r="AB48" s="131"/>
      <c r="AC48" s="131"/>
      <c r="AD48" s="131"/>
      <c r="AE48" s="131"/>
      <c r="AF48" s="131"/>
      <c r="AG48" s="131"/>
      <c r="AH48" s="131"/>
    </row>
    <row r="49" spans="1:34" s="132" customFormat="1" ht="16" customHeight="1">
      <c r="A49" s="123"/>
      <c r="B49" s="2"/>
      <c r="C49" s="144" t="s">
        <v>569</v>
      </c>
      <c r="D49" s="125" t="s">
        <v>570</v>
      </c>
      <c r="E49" s="3">
        <v>2</v>
      </c>
      <c r="F49" s="87" t="s">
        <v>196</v>
      </c>
      <c r="G49" s="92"/>
      <c r="H49" s="127">
        <v>50.66</v>
      </c>
      <c r="I49" s="97">
        <f t="shared" si="10"/>
        <v>101.32</v>
      </c>
      <c r="J49" s="128" t="s">
        <v>49</v>
      </c>
      <c r="K49" s="128" t="s">
        <v>50</v>
      </c>
      <c r="L49" s="89"/>
      <c r="M49" s="129"/>
      <c r="N49" s="129">
        <f t="shared" si="11"/>
        <v>10</v>
      </c>
      <c r="O49" s="4"/>
      <c r="P49" s="231"/>
      <c r="Q49" s="232"/>
      <c r="R49" s="232"/>
      <c r="S49" s="232"/>
      <c r="T49" s="232"/>
      <c r="U49" s="232"/>
      <c r="V49" s="233"/>
      <c r="W49" s="6"/>
      <c r="X49" s="130">
        <f t="shared" ref="X49:X50" si="12">N49/$M$33*$AA$33</f>
        <v>4.5030000000000001E-2</v>
      </c>
      <c r="Y49" s="131"/>
      <c r="Z49" s="131"/>
      <c r="AA49" s="130"/>
      <c r="AB49" s="131"/>
      <c r="AC49" s="131"/>
      <c r="AD49" s="131"/>
      <c r="AE49" s="131"/>
      <c r="AF49" s="131"/>
      <c r="AG49" s="131"/>
      <c r="AH49" s="131"/>
    </row>
    <row r="50" spans="1:34" s="132" customFormat="1" ht="16" customHeight="1">
      <c r="A50" s="123"/>
      <c r="B50" s="2"/>
      <c r="C50" s="144" t="s">
        <v>530</v>
      </c>
      <c r="D50" s="125" t="s">
        <v>531</v>
      </c>
      <c r="E50" s="3">
        <v>3</v>
      </c>
      <c r="F50" s="87" t="s">
        <v>196</v>
      </c>
      <c r="G50" s="92"/>
      <c r="H50" s="127">
        <v>54.08</v>
      </c>
      <c r="I50" s="97">
        <f t="shared" si="10"/>
        <v>162.24</v>
      </c>
      <c r="J50" s="128" t="s">
        <v>49</v>
      </c>
      <c r="K50" s="128" t="s">
        <v>50</v>
      </c>
      <c r="L50" s="89"/>
      <c r="M50" s="129"/>
      <c r="N50" s="129">
        <f t="shared" si="11"/>
        <v>15</v>
      </c>
      <c r="O50" s="4"/>
      <c r="P50" s="231"/>
      <c r="Q50" s="232"/>
      <c r="R50" s="232"/>
      <c r="S50" s="232"/>
      <c r="T50" s="232"/>
      <c r="U50" s="232"/>
      <c r="V50" s="233"/>
      <c r="W50" s="6"/>
      <c r="X50" s="130">
        <f t="shared" si="12"/>
        <v>6.7544999999999994E-2</v>
      </c>
      <c r="Y50" s="131"/>
      <c r="Z50" s="131"/>
      <c r="AA50" s="130"/>
      <c r="AB50" s="131"/>
      <c r="AC50" s="131"/>
      <c r="AD50" s="131"/>
      <c r="AE50" s="131"/>
      <c r="AF50" s="131"/>
      <c r="AG50" s="131"/>
      <c r="AH50" s="131"/>
    </row>
    <row r="51" spans="1:34" s="132" customFormat="1" ht="16" customHeight="1">
      <c r="A51" s="123"/>
      <c r="B51" s="2"/>
      <c r="C51" s="144"/>
      <c r="D51" s="125"/>
      <c r="E51" s="3"/>
      <c r="F51" s="87"/>
      <c r="G51" s="92"/>
      <c r="H51" s="127"/>
      <c r="I51" s="97"/>
      <c r="J51" s="128"/>
      <c r="K51" s="128"/>
      <c r="L51" s="89"/>
      <c r="M51" s="129"/>
      <c r="N51" s="129"/>
      <c r="O51" s="4"/>
      <c r="P51" s="325"/>
      <c r="Q51" s="326"/>
      <c r="R51" s="326"/>
      <c r="S51" s="326"/>
      <c r="T51" s="326"/>
      <c r="U51" s="326"/>
      <c r="V51" s="327"/>
      <c r="W51" s="6"/>
      <c r="X51" s="130"/>
      <c r="Y51" s="131"/>
      <c r="Z51" s="131"/>
      <c r="AA51" s="130"/>
      <c r="AB51" s="131"/>
      <c r="AC51" s="131"/>
      <c r="AD51" s="131"/>
      <c r="AE51" s="131"/>
      <c r="AF51" s="131"/>
      <c r="AG51" s="131"/>
      <c r="AH51" s="131"/>
    </row>
    <row r="52" spans="1:34" s="132" customFormat="1" ht="16" customHeight="1">
      <c r="A52" s="123"/>
      <c r="B52" s="2"/>
      <c r="C52" s="144"/>
      <c r="D52" s="125"/>
      <c r="E52" s="3"/>
      <c r="F52" s="87"/>
      <c r="G52" s="92"/>
      <c r="H52" s="127"/>
      <c r="I52" s="97"/>
      <c r="J52" s="128"/>
      <c r="K52" s="128"/>
      <c r="L52" s="89"/>
      <c r="M52" s="129"/>
      <c r="N52" s="129"/>
      <c r="O52" s="4"/>
      <c r="P52" s="231"/>
      <c r="Q52" s="232"/>
      <c r="R52" s="232"/>
      <c r="S52" s="232"/>
      <c r="T52" s="232"/>
      <c r="U52" s="232"/>
      <c r="V52" s="233"/>
      <c r="W52" s="6"/>
      <c r="X52" s="130"/>
      <c r="Y52" s="131"/>
      <c r="Z52" s="131"/>
      <c r="AA52" s="130"/>
      <c r="AB52" s="131"/>
      <c r="AC52" s="131"/>
      <c r="AD52" s="131"/>
      <c r="AE52" s="131"/>
      <c r="AF52" s="131"/>
      <c r="AG52" s="131"/>
      <c r="AH52" s="131"/>
    </row>
    <row r="53" spans="1:34" s="132" customFormat="1" ht="16" customHeight="1">
      <c r="A53" s="123"/>
      <c r="B53" s="2"/>
      <c r="C53" s="124"/>
      <c r="D53" s="125"/>
      <c r="E53" s="3"/>
      <c r="F53" s="87"/>
      <c r="G53" s="92"/>
      <c r="H53" s="127"/>
      <c r="I53" s="97"/>
      <c r="J53" s="128"/>
      <c r="K53" s="128"/>
      <c r="L53" s="89"/>
      <c r="M53" s="129"/>
      <c r="N53" s="129"/>
      <c r="O53" s="4"/>
      <c r="P53" s="231"/>
      <c r="Q53" s="232"/>
      <c r="R53" s="232"/>
      <c r="S53" s="232"/>
      <c r="T53" s="232"/>
      <c r="U53" s="232"/>
      <c r="V53" s="233"/>
      <c r="W53" s="6"/>
      <c r="X53" s="130"/>
      <c r="Y53" s="131"/>
      <c r="Z53" s="131"/>
      <c r="AA53" s="130"/>
      <c r="AB53" s="131"/>
      <c r="AC53" s="131"/>
      <c r="AD53" s="131"/>
      <c r="AE53" s="131"/>
      <c r="AF53" s="131"/>
      <c r="AG53" s="131"/>
      <c r="AH53" s="131"/>
    </row>
    <row r="54" spans="1:34" s="132" customFormat="1" ht="16" customHeight="1">
      <c r="A54" s="123"/>
      <c r="B54" s="2"/>
      <c r="C54" s="133"/>
      <c r="D54" s="125"/>
      <c r="E54" s="3"/>
      <c r="F54" s="87"/>
      <c r="G54" s="92"/>
      <c r="H54" s="127"/>
      <c r="I54" s="97"/>
      <c r="J54" s="128"/>
      <c r="K54" s="128"/>
      <c r="L54" s="89"/>
      <c r="M54" s="129"/>
      <c r="N54" s="129"/>
      <c r="O54" s="4"/>
      <c r="P54" s="325"/>
      <c r="Q54" s="326"/>
      <c r="R54" s="326"/>
      <c r="S54" s="326"/>
      <c r="T54" s="326"/>
      <c r="U54" s="326"/>
      <c r="V54" s="327"/>
      <c r="W54" s="6"/>
      <c r="X54" s="130"/>
      <c r="Y54" s="131"/>
      <c r="Z54" s="131"/>
      <c r="AA54" s="130"/>
      <c r="AB54" s="131"/>
      <c r="AC54" s="131"/>
      <c r="AD54" s="131"/>
      <c r="AE54" s="131"/>
      <c r="AF54" s="131"/>
      <c r="AG54" s="131"/>
      <c r="AH54" s="131"/>
    </row>
    <row r="55" spans="1:34" s="132" customFormat="1" ht="16" customHeight="1">
      <c r="A55" s="123"/>
      <c r="B55" s="2"/>
      <c r="C55" s="196"/>
      <c r="D55" s="197"/>
      <c r="E55" s="3"/>
      <c r="F55" s="87"/>
      <c r="G55" s="92"/>
      <c r="H55" s="198"/>
      <c r="I55" s="97"/>
      <c r="J55" s="128"/>
      <c r="K55" s="128"/>
      <c r="L55" s="89"/>
      <c r="M55" s="129"/>
      <c r="N55" s="129"/>
      <c r="O55" s="4"/>
      <c r="P55" s="231"/>
      <c r="Q55" s="232"/>
      <c r="R55" s="232"/>
      <c r="S55" s="232"/>
      <c r="T55" s="232"/>
      <c r="U55" s="232"/>
      <c r="V55" s="233"/>
      <c r="W55" s="6"/>
      <c r="X55" s="199"/>
      <c r="Y55" s="131"/>
      <c r="Z55" s="131"/>
      <c r="AA55" s="168"/>
      <c r="AB55" s="131"/>
      <c r="AC55" s="131"/>
      <c r="AD55" s="131"/>
      <c r="AE55" s="131"/>
      <c r="AF55" s="131"/>
      <c r="AG55" s="131"/>
      <c r="AH55" s="131"/>
    </row>
    <row r="56" spans="1:34" s="131" customFormat="1" ht="16" customHeight="1">
      <c r="B56" s="191"/>
      <c r="D56" s="148"/>
      <c r="E56" s="192">
        <f>SUM(E18:E55)</f>
        <v>112</v>
      </c>
      <c r="F56" s="192" t="s">
        <v>196</v>
      </c>
      <c r="G56" s="193"/>
      <c r="H56" s="194"/>
      <c r="I56" s="195">
        <f>SUM(I18:I55)</f>
        <v>4339.3899999999994</v>
      </c>
      <c r="J56" s="194"/>
      <c r="K56" s="194"/>
      <c r="L56" s="194"/>
      <c r="M56" s="195">
        <f>SUM(M18:M55)</f>
        <v>266</v>
      </c>
      <c r="N56" s="195">
        <f>SUM(N18:N55)</f>
        <v>251</v>
      </c>
      <c r="O56" s="195" t="e">
        <f>SUM(O16:O53)</f>
        <v>#REF!</v>
      </c>
      <c r="P56" s="195"/>
      <c r="Q56" s="195">
        <f>SUM(Q16:Q53)</f>
        <v>0</v>
      </c>
      <c r="R56" s="195">
        <f>SUM(R16:R53)</f>
        <v>0</v>
      </c>
      <c r="S56" s="195"/>
      <c r="T56" s="195">
        <f>SUM(T16:T53)</f>
        <v>0</v>
      </c>
      <c r="U56" s="195">
        <f>SUM(U16:U53)</f>
        <v>0</v>
      </c>
      <c r="V56" s="195" t="e">
        <f>SUM(#REF!)</f>
        <v>#REF!</v>
      </c>
      <c r="W56" s="195">
        <f>SUM(W16:W53)</f>
        <v>0</v>
      </c>
      <c r="X56" s="200">
        <f>SUM(X18:X55)</f>
        <v>1.2035897025813689</v>
      </c>
    </row>
    <row r="57" spans="1:34" ht="13.5" customHeight="1">
      <c r="B57" s="98"/>
      <c r="C57" s="99"/>
      <c r="D57" s="30"/>
      <c r="E57" s="100"/>
      <c r="F57" s="51"/>
      <c r="G57" s="51"/>
      <c r="H57" s="101" t="s">
        <v>51</v>
      </c>
      <c r="I57" s="55"/>
      <c r="J57" s="100"/>
      <c r="K57" s="100"/>
      <c r="L57" s="100"/>
      <c r="M57" s="102"/>
      <c r="N57" s="55"/>
      <c r="O57" s="53"/>
      <c r="P57" s="52"/>
      <c r="Q57" s="52"/>
      <c r="R57" s="52"/>
      <c r="S57" s="52"/>
      <c r="T57" s="52"/>
      <c r="U57" s="52"/>
      <c r="V57" s="53"/>
      <c r="W57" s="53"/>
      <c r="X57" s="57"/>
    </row>
    <row r="58" spans="1:34" ht="13.5" customHeight="1">
      <c r="B58" s="20" t="s">
        <v>52</v>
      </c>
      <c r="C58" s="21"/>
      <c r="D58" s="103"/>
      <c r="E58" s="104" t="s">
        <v>53</v>
      </c>
      <c r="F58" s="104"/>
      <c r="G58" s="41"/>
      <c r="H58" s="23" t="s">
        <v>54</v>
      </c>
      <c r="I58" s="105"/>
      <c r="J58" s="49" t="s">
        <v>55</v>
      </c>
      <c r="K58" s="106"/>
      <c r="L58" s="40" t="s">
        <v>56</v>
      </c>
      <c r="M58" s="40"/>
      <c r="N58" s="328" t="s">
        <v>57</v>
      </c>
      <c r="O58" s="329"/>
      <c r="P58" s="329"/>
      <c r="Q58" s="329"/>
      <c r="R58" s="329"/>
      <c r="S58" s="329"/>
      <c r="T58" s="329"/>
      <c r="U58" s="329"/>
      <c r="V58" s="329"/>
      <c r="W58" s="329"/>
      <c r="X58" s="330"/>
    </row>
    <row r="59" spans="1:34" ht="13.5" customHeight="1">
      <c r="B59" s="37" t="s">
        <v>58</v>
      </c>
      <c r="D59" s="107"/>
      <c r="E59" s="7" t="s">
        <v>59</v>
      </c>
      <c r="H59" s="108"/>
      <c r="I59" s="109" t="s">
        <v>60</v>
      </c>
      <c r="J59" s="37" t="s">
        <v>61</v>
      </c>
      <c r="K59" s="110"/>
      <c r="L59" s="43" t="s">
        <v>62</v>
      </c>
      <c r="M59" s="43"/>
      <c r="N59" s="38"/>
      <c r="X59" s="44"/>
    </row>
    <row r="60" spans="1:34" ht="13.5" customHeight="1">
      <c r="B60" s="37" t="s">
        <v>63</v>
      </c>
      <c r="D60" s="30"/>
      <c r="H60" s="331"/>
      <c r="I60" s="332"/>
      <c r="J60" s="37"/>
      <c r="K60" s="110"/>
      <c r="L60" s="43" t="s">
        <v>64</v>
      </c>
      <c r="M60" s="43"/>
      <c r="N60" s="38"/>
      <c r="X60" s="44"/>
    </row>
    <row r="61" spans="1:34" ht="13.5" customHeight="1">
      <c r="B61" s="51"/>
      <c r="C61" s="52"/>
      <c r="D61" s="111"/>
      <c r="E61" s="7" t="s">
        <v>65</v>
      </c>
      <c r="H61" s="108"/>
      <c r="I61" s="109"/>
      <c r="J61" s="37" t="s">
        <v>66</v>
      </c>
      <c r="K61" s="110"/>
      <c r="L61" s="43"/>
      <c r="M61" s="43"/>
      <c r="N61" s="38"/>
      <c r="X61" s="44"/>
    </row>
    <row r="62" spans="1:34" ht="13.5" customHeight="1">
      <c r="B62" s="20" t="s">
        <v>67</v>
      </c>
      <c r="C62" s="41"/>
      <c r="D62" s="22"/>
      <c r="E62" s="7" t="s">
        <v>68</v>
      </c>
      <c r="H62" s="112" t="s">
        <v>69</v>
      </c>
      <c r="I62" s="113"/>
      <c r="J62" s="37" t="s">
        <v>61</v>
      </c>
      <c r="K62" s="110"/>
      <c r="L62" s="43" t="s">
        <v>70</v>
      </c>
      <c r="M62" s="43"/>
      <c r="N62" s="38"/>
      <c r="X62" s="44"/>
    </row>
    <row r="63" spans="1:34" ht="13.5" customHeight="1">
      <c r="B63" s="9" t="s">
        <v>71</v>
      </c>
      <c r="D63" s="30"/>
      <c r="E63" s="7" t="s">
        <v>72</v>
      </c>
      <c r="H63" s="114"/>
      <c r="I63" s="115"/>
      <c r="J63" s="37" t="s">
        <v>73</v>
      </c>
      <c r="K63" s="110"/>
      <c r="L63" s="43" t="s">
        <v>74</v>
      </c>
      <c r="M63" s="43"/>
      <c r="N63" s="333" t="s">
        <v>75</v>
      </c>
      <c r="O63" s="334"/>
      <c r="P63" s="334"/>
      <c r="Q63" s="334"/>
      <c r="R63" s="334"/>
      <c r="S63" s="334"/>
      <c r="T63" s="334"/>
      <c r="U63" s="334"/>
      <c r="V63" s="334"/>
      <c r="W63" s="334"/>
      <c r="X63" s="335"/>
    </row>
    <row r="64" spans="1:34" ht="13.5" customHeight="1">
      <c r="B64" s="51"/>
      <c r="C64" s="52"/>
      <c r="D64" s="53"/>
      <c r="E64" s="52"/>
      <c r="F64" s="52"/>
      <c r="G64" s="52"/>
      <c r="H64" s="336" t="s">
        <v>571</v>
      </c>
      <c r="I64" s="337"/>
      <c r="J64" s="336" t="s">
        <v>572</v>
      </c>
      <c r="K64" s="337"/>
      <c r="L64" s="52"/>
      <c r="M64" s="56"/>
      <c r="N64" s="338" t="s">
        <v>76</v>
      </c>
      <c r="O64" s="339"/>
      <c r="P64" s="339"/>
      <c r="Q64" s="339"/>
      <c r="R64" s="339"/>
      <c r="S64" s="339"/>
      <c r="T64" s="339"/>
      <c r="U64" s="339"/>
      <c r="V64" s="339"/>
      <c r="W64" s="339"/>
      <c r="X64" s="340"/>
    </row>
    <row r="65" spans="2:27" ht="13.5" customHeight="1"/>
    <row r="66" spans="2:27" ht="13.5" customHeight="1"/>
    <row r="67" spans="2:27" ht="13.5" customHeight="1"/>
    <row r="68" spans="2:27" ht="8.5" customHeight="1"/>
    <row r="69" spans="2:27" ht="13.5" customHeight="1">
      <c r="B69" s="116"/>
      <c r="C69" s="116"/>
      <c r="E69" s="117"/>
      <c r="F69" s="117"/>
      <c r="H69" s="116"/>
      <c r="J69" s="116"/>
    </row>
    <row r="70" spans="2:27" s="1" customFormat="1" ht="22.5" customHeight="1">
      <c r="B70" s="116"/>
      <c r="C70" s="116"/>
      <c r="D70" s="7"/>
      <c r="E70" s="116"/>
      <c r="F70" s="116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118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2.5" customHeight="1">
      <c r="B81" s="116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2.5" customHeight="1">
      <c r="B82" s="116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2.5" customHeight="1">
      <c r="B83" s="116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2.5" customHeight="1">
      <c r="B84" s="116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2.5" customHeight="1">
      <c r="B85" s="116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2.5" customHeight="1">
      <c r="B86" s="116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2.5" customHeight="1">
      <c r="B87" s="116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2.5" customHeight="1">
      <c r="B88" s="116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2.5" customHeight="1">
      <c r="B89" s="116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2.5" customHeight="1">
      <c r="B90" s="116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2.5" customHeight="1">
      <c r="B91" s="116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2.5" customHeight="1">
      <c r="B92" s="116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s="1" customFormat="1" ht="22.5" customHeight="1">
      <c r="B93" s="116"/>
      <c r="C93" s="116"/>
      <c r="D93" s="7"/>
      <c r="E93" s="7"/>
      <c r="F93" s="7"/>
      <c r="G93" s="7"/>
      <c r="H93" s="116"/>
      <c r="J93" s="116"/>
      <c r="K93" s="7"/>
      <c r="L93" s="7"/>
      <c r="O93" s="7"/>
      <c r="P93" s="7"/>
      <c r="Q93" s="7"/>
      <c r="R93" s="7"/>
      <c r="S93" s="7"/>
      <c r="T93" s="7"/>
      <c r="U93" s="7"/>
      <c r="V93" s="7"/>
      <c r="W93" s="7"/>
      <c r="X93" s="11"/>
      <c r="Y93" s="7"/>
      <c r="Z93" s="7"/>
      <c r="AA93" s="7"/>
    </row>
    <row r="94" spans="2:27" s="1" customFormat="1" ht="22.5" customHeight="1">
      <c r="B94" s="116"/>
      <c r="C94" s="116"/>
      <c r="D94" s="7"/>
      <c r="E94" s="7"/>
      <c r="F94" s="7"/>
      <c r="G94" s="7"/>
      <c r="H94" s="116"/>
      <c r="J94" s="116"/>
      <c r="K94" s="7"/>
      <c r="L94" s="7"/>
      <c r="O94" s="7"/>
      <c r="P94" s="7"/>
      <c r="Q94" s="7"/>
      <c r="R94" s="7"/>
      <c r="S94" s="7"/>
      <c r="T94" s="7"/>
      <c r="U94" s="7"/>
      <c r="V94" s="7"/>
      <c r="W94" s="7"/>
      <c r="X94" s="11"/>
      <c r="Y94" s="7"/>
      <c r="Z94" s="7"/>
      <c r="AA94" s="7"/>
    </row>
    <row r="95" spans="2:27" s="1" customFormat="1" ht="22.5" customHeight="1">
      <c r="B95" s="116"/>
      <c r="C95" s="116"/>
      <c r="D95" s="7"/>
      <c r="E95" s="7"/>
      <c r="F95" s="7"/>
      <c r="G95" s="7"/>
      <c r="H95" s="116"/>
      <c r="J95" s="116"/>
      <c r="K95" s="7"/>
      <c r="L95" s="7"/>
      <c r="O95" s="7"/>
      <c r="P95" s="7"/>
      <c r="Q95" s="7"/>
      <c r="R95" s="7"/>
      <c r="S95" s="7"/>
      <c r="T95" s="7"/>
      <c r="U95" s="7"/>
      <c r="V95" s="7"/>
      <c r="W95" s="7"/>
      <c r="X95" s="11"/>
      <c r="Y95" s="7"/>
      <c r="Z95" s="7"/>
      <c r="AA95" s="7"/>
    </row>
    <row r="96" spans="2:27" s="1" customFormat="1" ht="22.5" customHeight="1">
      <c r="B96" s="116"/>
      <c r="C96" s="116"/>
      <c r="D96" s="7"/>
      <c r="E96" s="7"/>
      <c r="F96" s="7"/>
      <c r="G96" s="7"/>
      <c r="H96" s="116"/>
      <c r="J96" s="116"/>
      <c r="K96" s="7"/>
      <c r="L96" s="7"/>
      <c r="O96" s="7"/>
      <c r="P96" s="7"/>
      <c r="Q96" s="7"/>
      <c r="R96" s="7"/>
      <c r="S96" s="7"/>
      <c r="T96" s="7"/>
      <c r="U96" s="7"/>
      <c r="V96" s="7"/>
      <c r="W96" s="7"/>
      <c r="X96" s="11"/>
      <c r="Y96" s="7"/>
      <c r="Z96" s="7"/>
      <c r="AA96" s="7"/>
    </row>
    <row r="97" spans="2:27" s="1" customFormat="1" ht="22.5" customHeight="1">
      <c r="B97" s="116"/>
      <c r="C97" s="116"/>
      <c r="D97" s="7"/>
      <c r="E97" s="7"/>
      <c r="F97" s="7"/>
      <c r="G97" s="7"/>
      <c r="H97" s="116"/>
      <c r="J97" s="116"/>
      <c r="K97" s="7"/>
      <c r="L97" s="7"/>
      <c r="O97" s="7"/>
      <c r="P97" s="7"/>
      <c r="Q97" s="7"/>
      <c r="R97" s="7"/>
      <c r="S97" s="7"/>
      <c r="T97" s="7"/>
      <c r="U97" s="7"/>
      <c r="V97" s="7"/>
      <c r="W97" s="7"/>
      <c r="X97" s="11"/>
      <c r="Y97" s="7"/>
      <c r="Z97" s="7"/>
      <c r="AA97" s="7"/>
    </row>
    <row r="98" spans="2:27" s="1" customFormat="1" ht="22.5" customHeight="1">
      <c r="B98" s="116"/>
      <c r="C98" s="116"/>
      <c r="D98" s="7"/>
      <c r="E98" s="7"/>
      <c r="F98" s="7"/>
      <c r="G98" s="7"/>
      <c r="H98" s="116"/>
      <c r="J98" s="116"/>
      <c r="K98" s="7"/>
      <c r="L98" s="7"/>
      <c r="O98" s="7"/>
      <c r="P98" s="7"/>
      <c r="Q98" s="7"/>
      <c r="R98" s="7"/>
      <c r="S98" s="7"/>
      <c r="T98" s="7"/>
      <c r="U98" s="7"/>
      <c r="V98" s="7"/>
      <c r="W98" s="7"/>
      <c r="X98" s="11"/>
      <c r="Y98" s="7"/>
      <c r="Z98" s="7"/>
      <c r="AA98" s="7"/>
    </row>
    <row r="99" spans="2:27" s="1" customFormat="1" ht="22.5" customHeight="1">
      <c r="B99" s="116"/>
      <c r="C99" s="116"/>
      <c r="D99" s="7"/>
      <c r="E99" s="7"/>
      <c r="F99" s="7"/>
      <c r="G99" s="7"/>
      <c r="H99" s="116"/>
      <c r="J99" s="116"/>
      <c r="K99" s="7"/>
      <c r="L99" s="7"/>
      <c r="O99" s="7"/>
      <c r="P99" s="7"/>
      <c r="Q99" s="7"/>
      <c r="R99" s="7"/>
      <c r="S99" s="7"/>
      <c r="T99" s="7"/>
      <c r="U99" s="7"/>
      <c r="V99" s="7"/>
      <c r="W99" s="7"/>
      <c r="X99" s="11"/>
      <c r="Y99" s="7"/>
      <c r="Z99" s="7"/>
      <c r="AA99" s="7"/>
    </row>
    <row r="100" spans="2:27" s="1" customFormat="1" ht="22.5" customHeight="1">
      <c r="B100" s="116"/>
      <c r="C100" s="116"/>
      <c r="D100" s="7"/>
      <c r="E100" s="7"/>
      <c r="F100" s="7"/>
      <c r="G100" s="7"/>
      <c r="H100" s="116"/>
      <c r="J100" s="116"/>
      <c r="K100" s="7"/>
      <c r="L100" s="7"/>
      <c r="O100" s="7"/>
      <c r="P100" s="7"/>
      <c r="Q100" s="7"/>
      <c r="R100" s="7"/>
      <c r="S100" s="7"/>
      <c r="T100" s="7"/>
      <c r="U100" s="7"/>
      <c r="V100" s="7"/>
      <c r="W100" s="7"/>
      <c r="X100" s="11"/>
      <c r="Y100" s="7"/>
      <c r="Z100" s="7"/>
      <c r="AA100" s="7"/>
    </row>
    <row r="101" spans="2:27" s="1" customFormat="1" ht="22.5" customHeight="1">
      <c r="B101" s="116"/>
      <c r="C101" s="116"/>
      <c r="D101" s="7"/>
      <c r="E101" s="7"/>
      <c r="F101" s="7"/>
      <c r="G101" s="7"/>
      <c r="H101" s="116"/>
      <c r="J101" s="116"/>
      <c r="K101" s="7"/>
      <c r="L101" s="7"/>
      <c r="O101" s="7"/>
      <c r="P101" s="7"/>
      <c r="Q101" s="7"/>
      <c r="R101" s="7"/>
      <c r="S101" s="7"/>
      <c r="T101" s="7"/>
      <c r="U101" s="7"/>
      <c r="V101" s="7"/>
      <c r="W101" s="7"/>
      <c r="X101" s="11"/>
      <c r="Y101" s="7"/>
      <c r="Z101" s="7"/>
      <c r="AA101" s="7"/>
    </row>
    <row r="102" spans="2:27" s="1" customFormat="1" ht="22.5" customHeight="1">
      <c r="B102" s="116"/>
      <c r="C102" s="116"/>
      <c r="D102" s="7"/>
      <c r="E102" s="7"/>
      <c r="F102" s="7"/>
      <c r="G102" s="7"/>
      <c r="H102" s="116"/>
      <c r="J102" s="116"/>
      <c r="K102" s="7"/>
      <c r="L102" s="7"/>
      <c r="O102" s="7"/>
      <c r="P102" s="7"/>
      <c r="Q102" s="7"/>
      <c r="R102" s="7"/>
      <c r="S102" s="7"/>
      <c r="T102" s="7"/>
      <c r="U102" s="7"/>
      <c r="V102" s="7"/>
      <c r="W102" s="7"/>
      <c r="X102" s="11"/>
      <c r="Y102" s="7"/>
      <c r="Z102" s="7"/>
      <c r="AA102" s="7"/>
    </row>
    <row r="103" spans="2:27" ht="20">
      <c r="C103" s="116"/>
      <c r="H103" s="116"/>
      <c r="J103" s="116"/>
    </row>
    <row r="104" spans="2:27" s="1" customFormat="1" ht="20">
      <c r="B104" s="7"/>
      <c r="C104" s="116"/>
      <c r="D104" s="7"/>
      <c r="E104" s="7"/>
      <c r="F104" s="7"/>
      <c r="G104" s="7"/>
      <c r="H104" s="116"/>
      <c r="J104" s="116"/>
      <c r="K104" s="7"/>
      <c r="L104" s="7"/>
      <c r="O104" s="7"/>
      <c r="P104" s="7"/>
      <c r="Q104" s="7"/>
      <c r="R104" s="7"/>
      <c r="S104" s="7"/>
      <c r="T104" s="7"/>
      <c r="U104" s="7"/>
      <c r="V104" s="7"/>
      <c r="W104" s="7"/>
      <c r="X104" s="11"/>
      <c r="Y104" s="7"/>
      <c r="Z104" s="7"/>
      <c r="AA104" s="7"/>
    </row>
    <row r="105" spans="2:27" s="1" customFormat="1" ht="20">
      <c r="B105" s="7"/>
      <c r="C105" s="116"/>
      <c r="D105" s="7"/>
      <c r="E105" s="7"/>
      <c r="F105" s="7"/>
      <c r="G105" s="7"/>
      <c r="H105" s="116"/>
      <c r="J105" s="116"/>
      <c r="K105" s="7"/>
      <c r="L105" s="7"/>
      <c r="O105" s="7"/>
      <c r="P105" s="7"/>
      <c r="Q105" s="7"/>
      <c r="R105" s="7"/>
      <c r="S105" s="7"/>
      <c r="T105" s="7"/>
      <c r="U105" s="7"/>
      <c r="V105" s="7"/>
      <c r="W105" s="7"/>
      <c r="X105" s="11"/>
      <c r="Y105" s="7"/>
      <c r="Z105" s="7"/>
      <c r="AA105" s="7"/>
    </row>
    <row r="106" spans="2:27" s="1" customFormat="1" ht="20">
      <c r="B106" s="7"/>
      <c r="C106" s="116"/>
      <c r="D106" s="7"/>
      <c r="E106" s="7"/>
      <c r="F106" s="7"/>
      <c r="G106" s="7"/>
      <c r="H106" s="116"/>
      <c r="J106" s="116"/>
      <c r="K106" s="7"/>
      <c r="L106" s="7"/>
      <c r="O106" s="7"/>
      <c r="P106" s="7"/>
      <c r="Q106" s="7"/>
      <c r="R106" s="7"/>
      <c r="S106" s="7"/>
      <c r="T106" s="7"/>
      <c r="U106" s="7"/>
      <c r="V106" s="7"/>
      <c r="W106" s="7"/>
      <c r="X106" s="11"/>
      <c r="Y106" s="7"/>
      <c r="Z106" s="7"/>
      <c r="AA106" s="7"/>
    </row>
    <row r="107" spans="2:27" s="1" customFormat="1" ht="20">
      <c r="B107" s="7"/>
      <c r="C107" s="116"/>
      <c r="D107" s="7"/>
      <c r="E107" s="7"/>
      <c r="F107" s="7"/>
      <c r="G107" s="7"/>
      <c r="H107" s="116"/>
      <c r="J107" s="116"/>
      <c r="K107" s="7"/>
      <c r="L107" s="7"/>
      <c r="O107" s="7"/>
      <c r="P107" s="7"/>
      <c r="Q107" s="7"/>
      <c r="R107" s="7"/>
      <c r="S107" s="7"/>
      <c r="T107" s="7"/>
      <c r="U107" s="7"/>
      <c r="V107" s="7"/>
      <c r="W107" s="7"/>
      <c r="X107" s="11"/>
      <c r="Y107" s="7"/>
      <c r="Z107" s="7"/>
      <c r="AA107" s="7"/>
    </row>
    <row r="108" spans="2:27" s="1" customFormat="1" ht="20">
      <c r="B108" s="7"/>
      <c r="C108" s="116"/>
      <c r="D108" s="7"/>
      <c r="E108" s="7"/>
      <c r="F108" s="7"/>
      <c r="G108" s="7"/>
      <c r="H108" s="116"/>
      <c r="J108" s="116"/>
      <c r="K108" s="7"/>
      <c r="L108" s="7"/>
      <c r="O108" s="7"/>
      <c r="P108" s="7"/>
      <c r="Q108" s="7"/>
      <c r="R108" s="7"/>
      <c r="S108" s="7"/>
      <c r="T108" s="7"/>
      <c r="U108" s="7"/>
      <c r="V108" s="7"/>
      <c r="W108" s="7"/>
      <c r="X108" s="11"/>
      <c r="Y108" s="7"/>
      <c r="Z108" s="7"/>
      <c r="AA108" s="7"/>
    </row>
    <row r="109" spans="2:27" s="1" customFormat="1" ht="20">
      <c r="B109" s="7"/>
      <c r="C109" s="116"/>
      <c r="D109" s="7"/>
      <c r="E109" s="7"/>
      <c r="F109" s="7"/>
      <c r="G109" s="7"/>
      <c r="H109" s="116"/>
      <c r="J109" s="116"/>
      <c r="K109" s="7"/>
      <c r="L109" s="7"/>
      <c r="O109" s="7"/>
      <c r="P109" s="7"/>
      <c r="Q109" s="7"/>
      <c r="R109" s="7"/>
      <c r="S109" s="7"/>
      <c r="T109" s="7"/>
      <c r="U109" s="7"/>
      <c r="V109" s="7"/>
      <c r="W109" s="7"/>
      <c r="X109" s="11"/>
      <c r="Y109" s="7"/>
      <c r="Z109" s="7"/>
      <c r="AA109" s="7"/>
    </row>
    <row r="110" spans="2:27" s="1" customFormat="1" ht="20">
      <c r="B110" s="7"/>
      <c r="C110" s="116"/>
      <c r="D110" s="7"/>
      <c r="E110" s="7"/>
      <c r="F110" s="7"/>
      <c r="G110" s="7"/>
      <c r="H110" s="116"/>
      <c r="J110" s="116"/>
      <c r="K110" s="7"/>
      <c r="L110" s="7"/>
      <c r="O110" s="7"/>
      <c r="P110" s="7"/>
      <c r="Q110" s="7"/>
      <c r="R110" s="7"/>
      <c r="S110" s="7"/>
      <c r="T110" s="7"/>
      <c r="U110" s="7"/>
      <c r="V110" s="7"/>
      <c r="W110" s="7"/>
      <c r="X110" s="11"/>
      <c r="Y110" s="7"/>
      <c r="Z110" s="7"/>
      <c r="AA110" s="7"/>
    </row>
    <row r="111" spans="2:27" s="1" customFormat="1" ht="20">
      <c r="B111" s="7"/>
      <c r="C111" s="116"/>
      <c r="D111" s="7"/>
      <c r="E111" s="7"/>
      <c r="F111" s="7"/>
      <c r="G111" s="7"/>
      <c r="H111" s="116"/>
      <c r="J111" s="116"/>
      <c r="K111" s="7"/>
      <c r="L111" s="7"/>
      <c r="O111" s="7"/>
      <c r="P111" s="7"/>
      <c r="Q111" s="7"/>
      <c r="R111" s="7"/>
      <c r="S111" s="7"/>
      <c r="T111" s="7"/>
      <c r="U111" s="7"/>
      <c r="V111" s="7"/>
      <c r="W111" s="7"/>
      <c r="X111" s="11"/>
      <c r="Y111" s="7"/>
      <c r="Z111" s="7"/>
      <c r="AA111" s="7"/>
    </row>
    <row r="112" spans="2:27" s="1" customFormat="1" ht="20">
      <c r="B112" s="7"/>
      <c r="C112" s="116"/>
      <c r="D112" s="7"/>
      <c r="E112" s="7"/>
      <c r="F112" s="7"/>
      <c r="G112" s="7"/>
      <c r="H112" s="116"/>
      <c r="J112" s="116"/>
      <c r="K112" s="7"/>
      <c r="L112" s="7"/>
      <c r="O112" s="7"/>
      <c r="P112" s="7"/>
      <c r="Q112" s="7"/>
      <c r="R112" s="7"/>
      <c r="S112" s="7"/>
      <c r="T112" s="7"/>
      <c r="U112" s="7"/>
      <c r="V112" s="7"/>
      <c r="W112" s="7"/>
      <c r="X112" s="11"/>
      <c r="Y112" s="7"/>
      <c r="Z112" s="7"/>
      <c r="AA112" s="7"/>
    </row>
    <row r="113" spans="2:27" s="1" customFormat="1" ht="20">
      <c r="B113" s="7"/>
      <c r="C113" s="116"/>
      <c r="D113" s="7"/>
      <c r="E113" s="7"/>
      <c r="F113" s="7"/>
      <c r="G113" s="7"/>
      <c r="H113" s="116"/>
      <c r="J113" s="116"/>
      <c r="K113" s="7"/>
      <c r="L113" s="7"/>
      <c r="O113" s="7"/>
      <c r="P113" s="7"/>
      <c r="Q113" s="7"/>
      <c r="R113" s="7"/>
      <c r="S113" s="7"/>
      <c r="T113" s="7"/>
      <c r="U113" s="7"/>
      <c r="V113" s="7"/>
      <c r="W113" s="7"/>
      <c r="X113" s="11"/>
      <c r="Y113" s="7"/>
      <c r="Z113" s="7"/>
      <c r="AA113" s="7"/>
    </row>
    <row r="114" spans="2:27" s="1" customFormat="1" ht="20">
      <c r="B114" s="7"/>
      <c r="C114" s="116"/>
      <c r="D114" s="7"/>
      <c r="E114" s="7"/>
      <c r="F114" s="7"/>
      <c r="G114" s="7"/>
      <c r="H114" s="116"/>
      <c r="J114" s="116"/>
      <c r="K114" s="7"/>
      <c r="L114" s="7"/>
      <c r="O114" s="7"/>
      <c r="P114" s="7"/>
      <c r="Q114" s="7"/>
      <c r="R114" s="7"/>
      <c r="S114" s="7"/>
      <c r="T114" s="7"/>
      <c r="U114" s="7"/>
      <c r="V114" s="7"/>
      <c r="W114" s="7"/>
      <c r="X114" s="11"/>
      <c r="Y114" s="7"/>
      <c r="Z114" s="7"/>
      <c r="AA114" s="7"/>
    </row>
    <row r="115" spans="2:27" ht="20">
      <c r="C115" s="116"/>
      <c r="H115" s="116"/>
      <c r="J115" s="116"/>
    </row>
    <row r="116" spans="2:27" ht="20">
      <c r="C116" s="116"/>
      <c r="H116" s="116"/>
      <c r="J116" s="116"/>
    </row>
    <row r="117" spans="2:27" ht="20">
      <c r="C117" s="116"/>
      <c r="H117" s="116"/>
      <c r="J117" s="116"/>
    </row>
    <row r="118" spans="2:27" ht="20">
      <c r="C118" s="116"/>
      <c r="H118" s="116"/>
      <c r="J118" s="116"/>
    </row>
    <row r="119" spans="2:27" ht="20">
      <c r="C119" s="116"/>
      <c r="H119" s="116"/>
      <c r="J119" s="116"/>
    </row>
    <row r="120" spans="2:27" ht="20">
      <c r="C120" s="116"/>
      <c r="H120" s="116"/>
      <c r="J120" s="116"/>
    </row>
    <row r="121" spans="2:27" ht="20">
      <c r="C121" s="116"/>
      <c r="H121" s="116"/>
      <c r="J121" s="116"/>
    </row>
    <row r="122" spans="2:27" ht="20">
      <c r="C122" s="116"/>
      <c r="H122" s="116"/>
      <c r="J122" s="116"/>
    </row>
    <row r="123" spans="2:27" ht="20">
      <c r="C123" s="116"/>
      <c r="H123" s="116"/>
      <c r="J123" s="116"/>
    </row>
    <row r="124" spans="2:27" ht="20">
      <c r="C124" s="116"/>
      <c r="H124" s="116"/>
      <c r="J124" s="116"/>
    </row>
    <row r="125" spans="2:27" ht="20">
      <c r="C125" s="116"/>
      <c r="H125" s="116"/>
      <c r="J125" s="116"/>
    </row>
    <row r="126" spans="2:27" ht="20">
      <c r="C126" s="116"/>
      <c r="H126" s="116"/>
      <c r="J126" s="116"/>
    </row>
    <row r="127" spans="2:27" ht="20">
      <c r="C127" s="116"/>
      <c r="H127" s="116"/>
      <c r="J127" s="116"/>
    </row>
    <row r="128" spans="2:27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  <row r="154" spans="3:10" ht="20">
      <c r="C154" s="116"/>
      <c r="H154" s="116"/>
      <c r="J154" s="116"/>
    </row>
    <row r="155" spans="3:10" ht="20">
      <c r="C155" s="116"/>
      <c r="H155" s="116"/>
      <c r="J155" s="116"/>
    </row>
    <row r="156" spans="3:10" ht="20">
      <c r="C156" s="116"/>
      <c r="H156" s="116"/>
      <c r="J156" s="116"/>
    </row>
    <row r="157" spans="3:10" ht="20">
      <c r="C157" s="116"/>
      <c r="H157" s="116"/>
      <c r="J157" s="116"/>
    </row>
    <row r="158" spans="3:10" ht="20">
      <c r="C158" s="116"/>
      <c r="H158" s="116"/>
      <c r="J158" s="116"/>
    </row>
    <row r="159" spans="3:10" ht="20">
      <c r="C159" s="116"/>
      <c r="H159" s="116"/>
      <c r="J159" s="116"/>
    </row>
    <row r="160" spans="3:10" ht="20">
      <c r="C160" s="116"/>
      <c r="H160" s="116"/>
      <c r="J160" s="116"/>
    </row>
    <row r="161" spans="3:10" ht="20">
      <c r="C161" s="116"/>
      <c r="H161" s="116"/>
      <c r="J161" s="116"/>
    </row>
    <row r="162" spans="3:10" ht="20">
      <c r="C162" s="116"/>
      <c r="H162" s="116"/>
      <c r="J162" s="116"/>
    </row>
    <row r="163" spans="3:10" ht="20">
      <c r="C163" s="116"/>
      <c r="H163" s="116"/>
      <c r="J163" s="116"/>
    </row>
    <row r="164" spans="3:10" ht="20">
      <c r="C164" s="116"/>
      <c r="H164" s="116"/>
      <c r="J164" s="116"/>
    </row>
    <row r="165" spans="3:10" ht="20">
      <c r="C165" s="116"/>
      <c r="H165" s="116"/>
      <c r="J165" s="116"/>
    </row>
    <row r="166" spans="3:10" ht="20">
      <c r="C166" s="116"/>
      <c r="H166" s="116"/>
      <c r="J166" s="116"/>
    </row>
    <row r="167" spans="3:10" ht="20">
      <c r="C167" s="116"/>
      <c r="H167" s="116"/>
      <c r="J167" s="116"/>
    </row>
    <row r="168" spans="3:10" ht="20">
      <c r="C168" s="116"/>
      <c r="H168" s="116"/>
      <c r="J168" s="116"/>
    </row>
    <row r="169" spans="3:10" ht="20">
      <c r="C169" s="116"/>
      <c r="H169" s="116"/>
      <c r="J169" s="116"/>
    </row>
    <row r="170" spans="3:10" ht="20">
      <c r="C170" s="116"/>
      <c r="H170" s="116"/>
      <c r="J170" s="116"/>
    </row>
    <row r="171" spans="3:10" ht="20">
      <c r="C171" s="116"/>
      <c r="H171" s="116"/>
      <c r="J171" s="116"/>
    </row>
    <row r="172" spans="3:10" ht="20">
      <c r="C172" s="116"/>
      <c r="H172" s="116"/>
      <c r="J172" s="116"/>
    </row>
    <row r="173" spans="3:10" ht="20">
      <c r="C173" s="116"/>
      <c r="H173" s="116"/>
      <c r="J173" s="116"/>
    </row>
    <row r="174" spans="3:10" ht="20">
      <c r="C174" s="116"/>
      <c r="H174" s="116"/>
      <c r="J174" s="116"/>
    </row>
    <row r="175" spans="3:10" ht="20">
      <c r="C175" s="116"/>
      <c r="H175" s="116"/>
      <c r="J175" s="116"/>
    </row>
  </sheetData>
  <mergeCells count="32">
    <mergeCell ref="H64:I64"/>
    <mergeCell ref="J64:K64"/>
    <mergeCell ref="N64:X64"/>
    <mergeCell ref="P38:V38"/>
    <mergeCell ref="P39:V39"/>
    <mergeCell ref="P42:V42"/>
    <mergeCell ref="P43:V43"/>
    <mergeCell ref="P45:V45"/>
    <mergeCell ref="P48:V48"/>
    <mergeCell ref="P51:V51"/>
    <mergeCell ref="P54:V54"/>
    <mergeCell ref="N58:X58"/>
    <mergeCell ref="H60:I60"/>
    <mergeCell ref="N63:X63"/>
    <mergeCell ref="P37:V37"/>
    <mergeCell ref="P26:V26"/>
    <mergeCell ref="P27:V27"/>
    <mergeCell ref="P28:V28"/>
    <mergeCell ref="P29:V29"/>
    <mergeCell ref="P30:V30"/>
    <mergeCell ref="P31:V31"/>
    <mergeCell ref="P32:V32"/>
    <mergeCell ref="P33:V33"/>
    <mergeCell ref="P34:V34"/>
    <mergeCell ref="P35:V35"/>
    <mergeCell ref="P36:V36"/>
    <mergeCell ref="P25:V25"/>
    <mergeCell ref="P18:V18"/>
    <mergeCell ref="P19:V19"/>
    <mergeCell ref="P21:V21"/>
    <mergeCell ref="P23:U23"/>
    <mergeCell ref="P24:V24"/>
  </mergeCells>
  <printOptions horizontalCentered="1" verticalCentered="1"/>
  <pageMargins left="0" right="0" top="0" bottom="0" header="0" footer="0"/>
  <pageSetup paperSize="9" scale="14" firstPageNumber="4294963191" fitToHeight="2" orientation="landscape" horizontalDpi="4294967295" verticalDpi="4294967295" r:id="rId1"/>
  <headerFooter alignWithMargins="0"/>
  <rowBreaks count="1" manualBreakCount="1">
    <brk id="70" max="23" man="1"/>
  </row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"/>
  <sheetViews>
    <sheetView workbookViewId="0">
      <selection activeCell="O24" sqref="O24"/>
    </sheetView>
  </sheetViews>
  <sheetFormatPr defaultRowHeight="12.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00FFFF"/>
  </sheetPr>
  <dimension ref="A1:AH162"/>
  <sheetViews>
    <sheetView showGridLines="0" view="pageBreakPreview" zoomScale="60" zoomScaleNormal="60" workbookViewId="0">
      <pane xSplit="4" ySplit="18" topLeftCell="E46" activePane="bottomRight" state="frozen"/>
      <selection activeCell="O24" sqref="O24"/>
      <selection pane="topRight" activeCell="O24" sqref="O24"/>
      <selection pane="bottomLeft" activeCell="O24" sqref="O24"/>
      <selection pane="bottomRight" activeCell="O24" sqref="O24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2.90625" style="7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5" style="7" customWidth="1"/>
    <col min="12" max="12" width="9.17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5" customHeight="1">
      <c r="B1" s="10"/>
      <c r="C1" s="10"/>
    </row>
    <row r="2" spans="2:24" ht="9" hidden="1" customHeight="1">
      <c r="P2" s="12"/>
      <c r="Q2" s="12"/>
      <c r="R2" s="12"/>
      <c r="S2" s="12"/>
      <c r="T2" s="12"/>
      <c r="U2" s="12"/>
      <c r="V2" s="12"/>
    </row>
    <row r="3" spans="2:24" ht="21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3.5" customHeight="1"/>
    <row r="5" spans="2:24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26"/>
      <c r="K10" s="227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18.5" customHeight="1">
      <c r="A18" s="123"/>
      <c r="B18" s="2"/>
      <c r="C18" s="124" t="s">
        <v>498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18.5" customHeight="1">
      <c r="A19" s="123"/>
      <c r="B19" s="2">
        <v>1</v>
      </c>
      <c r="C19" s="133" t="s">
        <v>520</v>
      </c>
      <c r="D19" s="125" t="s">
        <v>521</v>
      </c>
      <c r="E19" s="3">
        <v>10</v>
      </c>
      <c r="F19" s="87" t="s">
        <v>196</v>
      </c>
      <c r="G19" s="92"/>
      <c r="H19" s="127">
        <v>4.3099999999999996</v>
      </c>
      <c r="I19" s="97">
        <f t="shared" ref="I19" si="0">IF(E19&gt;0,E19*H19,"-")</f>
        <v>43.099999999999994</v>
      </c>
      <c r="J19" s="128" t="s">
        <v>49</v>
      </c>
      <c r="K19" s="128" t="s">
        <v>50</v>
      </c>
      <c r="L19" s="89"/>
      <c r="M19" s="239">
        <v>1</v>
      </c>
      <c r="N19" s="129">
        <f>E19*0.05</f>
        <v>0.5</v>
      </c>
      <c r="O19" s="4"/>
      <c r="P19" s="325" t="s">
        <v>522</v>
      </c>
      <c r="Q19" s="326"/>
      <c r="R19" s="326"/>
      <c r="S19" s="326"/>
      <c r="T19" s="326"/>
      <c r="U19" s="326"/>
      <c r="V19" s="327"/>
      <c r="W19" s="238"/>
      <c r="X19" s="241">
        <f>N19/$M$19*$AA$19</f>
        <v>6.1250000000000002E-3</v>
      </c>
      <c r="Y19" s="131"/>
      <c r="Z19" s="131"/>
      <c r="AA19" s="130">
        <f>35*25*14/1000000</f>
        <v>1.225E-2</v>
      </c>
      <c r="AB19" s="131"/>
      <c r="AC19" s="131"/>
      <c r="AD19" s="131"/>
      <c r="AE19" s="131"/>
      <c r="AF19" s="131"/>
      <c r="AG19" s="131"/>
      <c r="AH19" s="131"/>
    </row>
    <row r="20" spans="1:34" s="132" customFormat="1" ht="18.5" customHeight="1">
      <c r="A20" s="123"/>
      <c r="B20" s="2"/>
      <c r="C20" s="144"/>
      <c r="D20" s="125"/>
      <c r="E20" s="3"/>
      <c r="F20" s="87"/>
      <c r="G20" s="92"/>
      <c r="H20" s="127"/>
      <c r="I20" s="97"/>
      <c r="J20" s="128"/>
      <c r="K20" s="128"/>
      <c r="L20" s="89"/>
      <c r="M20" s="239"/>
      <c r="N20" s="129"/>
      <c r="O20" s="4"/>
      <c r="P20" s="325"/>
      <c r="Q20" s="326"/>
      <c r="R20" s="326"/>
      <c r="S20" s="326"/>
      <c r="T20" s="326"/>
      <c r="U20" s="326"/>
      <c r="V20" s="327"/>
      <c r="W20" s="238"/>
      <c r="X20" s="241"/>
      <c r="Y20" s="131"/>
      <c r="Z20" s="131"/>
      <c r="AA20" s="130"/>
      <c r="AB20" s="131"/>
      <c r="AC20" s="131"/>
      <c r="AD20" s="131"/>
      <c r="AE20" s="131"/>
      <c r="AF20" s="131"/>
      <c r="AG20" s="131"/>
      <c r="AH20" s="131"/>
    </row>
    <row r="21" spans="1:34" s="132" customFormat="1" ht="18.5" customHeight="1">
      <c r="A21" s="123"/>
      <c r="B21" s="2"/>
      <c r="C21" s="124" t="s">
        <v>403</v>
      </c>
      <c r="D21" s="125"/>
      <c r="E21" s="3"/>
      <c r="F21" s="87"/>
      <c r="G21" s="138"/>
      <c r="H21" s="127"/>
      <c r="I21" s="97"/>
      <c r="J21" s="128"/>
      <c r="K21" s="128"/>
      <c r="L21" s="89"/>
      <c r="M21" s="239"/>
      <c r="N21" s="129"/>
      <c r="O21" s="4"/>
      <c r="P21" s="325"/>
      <c r="Q21" s="326"/>
      <c r="R21" s="326"/>
      <c r="S21" s="326"/>
      <c r="T21" s="326"/>
      <c r="U21" s="326"/>
      <c r="V21" s="327"/>
      <c r="W21" s="238"/>
      <c r="X21" s="241"/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18.5" customHeight="1">
      <c r="A22" s="123"/>
      <c r="B22" s="2">
        <v>2</v>
      </c>
      <c r="C22" s="133" t="s">
        <v>214</v>
      </c>
      <c r="D22" s="125" t="s">
        <v>215</v>
      </c>
      <c r="E22" s="3">
        <v>2</v>
      </c>
      <c r="F22" s="87" t="s">
        <v>196</v>
      </c>
      <c r="G22" s="92"/>
      <c r="H22" s="236">
        <v>431.8</v>
      </c>
      <c r="I22" s="97">
        <f t="shared" ref="I22" si="1">IF(E22&gt;0,E22*H22,"-")</f>
        <v>863.6</v>
      </c>
      <c r="J22" s="128" t="s">
        <v>49</v>
      </c>
      <c r="K22" s="128" t="s">
        <v>50</v>
      </c>
      <c r="L22" s="89"/>
      <c r="M22" s="239">
        <v>20</v>
      </c>
      <c r="N22" s="129">
        <f>E22*8</f>
        <v>16</v>
      </c>
      <c r="O22" s="4"/>
      <c r="P22" s="325" t="s">
        <v>523</v>
      </c>
      <c r="Q22" s="326"/>
      <c r="R22" s="326"/>
      <c r="S22" s="326"/>
      <c r="T22" s="326"/>
      <c r="U22" s="326"/>
      <c r="V22" s="327"/>
      <c r="W22" s="238"/>
      <c r="X22" s="241">
        <f>N22/$M$22*$AA$22</f>
        <v>9.9572000000000008E-2</v>
      </c>
      <c r="Y22" s="131"/>
      <c r="Z22" s="131"/>
      <c r="AA22" s="130">
        <f>155*73*11/1000000</f>
        <v>0.12446500000000001</v>
      </c>
      <c r="AB22" s="131"/>
      <c r="AC22" s="131"/>
      <c r="AD22" s="131"/>
      <c r="AE22" s="131"/>
      <c r="AF22" s="131"/>
      <c r="AG22" s="131"/>
      <c r="AH22" s="131"/>
    </row>
    <row r="23" spans="1:34" s="132" customFormat="1" ht="18.5" customHeight="1">
      <c r="A23" s="123"/>
      <c r="B23" s="2"/>
      <c r="C23" s="144"/>
      <c r="D23" s="125"/>
      <c r="E23" s="3"/>
      <c r="F23" s="87"/>
      <c r="G23" s="92"/>
      <c r="H23" s="127"/>
      <c r="I23" s="97"/>
      <c r="J23" s="128"/>
      <c r="K23" s="128"/>
      <c r="L23" s="89"/>
      <c r="M23" s="239"/>
      <c r="N23" s="129"/>
      <c r="O23" s="4"/>
      <c r="P23" s="325"/>
      <c r="Q23" s="326"/>
      <c r="R23" s="326"/>
      <c r="S23" s="326"/>
      <c r="T23" s="326"/>
      <c r="U23" s="326"/>
      <c r="V23" s="327"/>
      <c r="W23" s="238"/>
      <c r="X23" s="241"/>
      <c r="Y23" s="131"/>
      <c r="Z23" s="131"/>
      <c r="AA23" s="130"/>
      <c r="AB23" s="131"/>
      <c r="AC23" s="131"/>
      <c r="AD23" s="131"/>
      <c r="AE23" s="131"/>
      <c r="AF23" s="131"/>
      <c r="AG23" s="131"/>
      <c r="AH23" s="131"/>
    </row>
    <row r="24" spans="1:34" s="132" customFormat="1" ht="18.5" customHeight="1">
      <c r="A24" s="123"/>
      <c r="B24" s="2"/>
      <c r="C24" s="124" t="s">
        <v>498</v>
      </c>
      <c r="D24" s="125"/>
      <c r="E24" s="3"/>
      <c r="F24" s="87"/>
      <c r="G24" s="138"/>
      <c r="H24" s="127"/>
      <c r="I24" s="97"/>
      <c r="J24" s="128"/>
      <c r="K24" s="128"/>
      <c r="L24" s="89"/>
      <c r="M24" s="239"/>
      <c r="N24" s="129"/>
      <c r="O24" s="4"/>
      <c r="P24" s="325"/>
      <c r="Q24" s="326"/>
      <c r="R24" s="326"/>
      <c r="S24" s="326"/>
      <c r="T24" s="326"/>
      <c r="U24" s="326"/>
      <c r="V24" s="327"/>
      <c r="W24" s="238"/>
      <c r="X24" s="241"/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18.5" customHeight="1">
      <c r="A25" s="123"/>
      <c r="B25" s="2">
        <v>3</v>
      </c>
      <c r="C25" s="133" t="s">
        <v>524</v>
      </c>
      <c r="D25" s="125" t="s">
        <v>525</v>
      </c>
      <c r="E25" s="3">
        <v>5</v>
      </c>
      <c r="F25" s="87" t="s">
        <v>196</v>
      </c>
      <c r="G25" s="92"/>
      <c r="H25" s="127">
        <v>10.02</v>
      </c>
      <c r="I25" s="97">
        <f t="shared" ref="I25" si="2">IF(E25&gt;0,E25*H25,"-")</f>
        <v>50.099999999999994</v>
      </c>
      <c r="J25" s="128" t="s">
        <v>49</v>
      </c>
      <c r="K25" s="128" t="s">
        <v>50</v>
      </c>
      <c r="L25" s="89"/>
      <c r="M25" s="239">
        <v>10</v>
      </c>
      <c r="N25" s="129">
        <f>E25*1</f>
        <v>5</v>
      </c>
      <c r="O25" s="4"/>
      <c r="P25" s="325" t="s">
        <v>528</v>
      </c>
      <c r="Q25" s="326"/>
      <c r="R25" s="326"/>
      <c r="S25" s="326"/>
      <c r="T25" s="326"/>
      <c r="U25" s="326"/>
      <c r="V25" s="327"/>
      <c r="W25" s="238"/>
      <c r="X25" s="241">
        <f>N25/$M$25*$AA$25</f>
        <v>2.1215999999999999E-2</v>
      </c>
      <c r="Y25" s="131"/>
      <c r="Z25" s="131"/>
      <c r="AA25" s="130">
        <f>52*34*24/1000000</f>
        <v>4.2431999999999997E-2</v>
      </c>
      <c r="AB25" s="131"/>
      <c r="AC25" s="131"/>
      <c r="AD25" s="131"/>
      <c r="AE25" s="131"/>
      <c r="AF25" s="131"/>
      <c r="AG25" s="131"/>
      <c r="AH25" s="131"/>
    </row>
    <row r="26" spans="1:34" s="132" customFormat="1" ht="18.5" customHeight="1">
      <c r="A26" s="123"/>
      <c r="B26" s="2"/>
      <c r="C26" s="124" t="s">
        <v>403</v>
      </c>
      <c r="D26" s="125"/>
      <c r="E26" s="3"/>
      <c r="F26" s="87"/>
      <c r="G26" s="92"/>
      <c r="H26" s="127"/>
      <c r="I26" s="97"/>
      <c r="J26" s="128"/>
      <c r="K26" s="128"/>
      <c r="L26" s="89"/>
      <c r="M26" s="239"/>
      <c r="N26" s="129"/>
      <c r="O26" s="4"/>
      <c r="P26" s="325"/>
      <c r="Q26" s="326"/>
      <c r="R26" s="326"/>
      <c r="S26" s="326"/>
      <c r="T26" s="326"/>
      <c r="U26" s="326"/>
      <c r="V26" s="327"/>
      <c r="W26" s="238"/>
      <c r="X26" s="241"/>
      <c r="Y26" s="131"/>
      <c r="Z26" s="131"/>
      <c r="AA26" s="131"/>
      <c r="AB26" s="131"/>
      <c r="AC26" s="131"/>
      <c r="AD26" s="131"/>
      <c r="AE26" s="131"/>
      <c r="AF26" s="131"/>
      <c r="AG26" s="131"/>
      <c r="AH26" s="131"/>
    </row>
    <row r="27" spans="1:34" s="132" customFormat="1" ht="18.5" customHeight="1">
      <c r="A27" s="123"/>
      <c r="B27" s="2"/>
      <c r="C27" s="144" t="s">
        <v>526</v>
      </c>
      <c r="D27" s="125" t="s">
        <v>527</v>
      </c>
      <c r="E27" s="3">
        <v>3</v>
      </c>
      <c r="F27" s="87" t="s">
        <v>196</v>
      </c>
      <c r="G27" s="92"/>
      <c r="H27" s="127">
        <v>21.51</v>
      </c>
      <c r="I27" s="97">
        <f t="shared" ref="I27" si="3">IF(E27&gt;0,E27*H27,"-")</f>
        <v>64.53</v>
      </c>
      <c r="J27" s="128" t="s">
        <v>49</v>
      </c>
      <c r="K27" s="128" t="s">
        <v>50</v>
      </c>
      <c r="L27" s="89"/>
      <c r="M27" s="239"/>
      <c r="N27" s="129">
        <f>E27*1</f>
        <v>3</v>
      </c>
      <c r="O27" s="4"/>
      <c r="P27" s="325"/>
      <c r="Q27" s="326"/>
      <c r="R27" s="326"/>
      <c r="S27" s="326"/>
      <c r="T27" s="326"/>
      <c r="U27" s="326"/>
      <c r="V27" s="327"/>
      <c r="W27" s="238"/>
      <c r="X27" s="241">
        <f>N27/$M$25*$AA$25</f>
        <v>1.2729599999999999E-2</v>
      </c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18.5" customHeight="1">
      <c r="A28" s="123"/>
      <c r="B28" s="2"/>
      <c r="C28" s="144"/>
      <c r="D28" s="125"/>
      <c r="E28" s="3"/>
      <c r="F28" s="87"/>
      <c r="G28" s="92"/>
      <c r="H28" s="127"/>
      <c r="I28" s="97"/>
      <c r="J28" s="128"/>
      <c r="K28" s="128"/>
      <c r="L28" s="89"/>
      <c r="M28" s="239"/>
      <c r="N28" s="129"/>
      <c r="O28" s="4"/>
      <c r="P28" s="341"/>
      <c r="Q28" s="342"/>
      <c r="R28" s="342"/>
      <c r="S28" s="342"/>
      <c r="T28" s="342"/>
      <c r="U28" s="342"/>
      <c r="V28" s="343"/>
      <c r="W28" s="238"/>
      <c r="X28" s="241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18.5" customHeight="1">
      <c r="A29" s="123"/>
      <c r="B29" s="2"/>
      <c r="C29" s="124" t="s">
        <v>498</v>
      </c>
      <c r="D29" s="125"/>
      <c r="E29" s="3"/>
      <c r="F29" s="87"/>
      <c r="G29" s="92"/>
      <c r="H29" s="127"/>
      <c r="I29" s="97"/>
      <c r="J29" s="128"/>
      <c r="K29" s="128"/>
      <c r="L29" s="89"/>
      <c r="M29" s="239"/>
      <c r="N29" s="129"/>
      <c r="O29" s="4"/>
      <c r="P29" s="325"/>
      <c r="Q29" s="326"/>
      <c r="R29" s="326"/>
      <c r="S29" s="326"/>
      <c r="T29" s="326"/>
      <c r="U29" s="326"/>
      <c r="V29" s="327"/>
      <c r="W29" s="238"/>
      <c r="X29" s="241"/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268" customFormat="1" ht="51" customHeight="1">
      <c r="A30" s="253"/>
      <c r="B30" s="252">
        <v>4</v>
      </c>
      <c r="C30" s="250" t="s">
        <v>575</v>
      </c>
      <c r="D30" s="251" t="s">
        <v>574</v>
      </c>
      <c r="E30" s="254">
        <v>5</v>
      </c>
      <c r="F30" s="255" t="s">
        <v>196</v>
      </c>
      <c r="G30" s="256"/>
      <c r="H30" s="257">
        <v>191.61</v>
      </c>
      <c r="I30" s="258">
        <f t="shared" ref="I30" si="4">IF(E30&gt;0,E30*H30,"-")</f>
        <v>958.05000000000007</v>
      </c>
      <c r="J30" s="259" t="s">
        <v>49</v>
      </c>
      <c r="K30" s="259" t="s">
        <v>50</v>
      </c>
      <c r="L30" s="260"/>
      <c r="M30" s="261">
        <v>96</v>
      </c>
      <c r="N30" s="262">
        <f>E30*13</f>
        <v>65</v>
      </c>
      <c r="O30" s="263"/>
      <c r="P30" s="346" t="s">
        <v>519</v>
      </c>
      <c r="Q30" s="347"/>
      <c r="R30" s="347"/>
      <c r="S30" s="347"/>
      <c r="T30" s="347"/>
      <c r="U30" s="347"/>
      <c r="V30" s="348"/>
      <c r="W30" s="264"/>
      <c r="X30" s="265">
        <f>N30/$M$30*$AA$30</f>
        <v>0.27814583333333337</v>
      </c>
      <c r="Y30" s="266"/>
      <c r="Z30" s="266"/>
      <c r="AA30" s="267">
        <f>158*65*40/1000000</f>
        <v>0.4108</v>
      </c>
      <c r="AB30" s="266"/>
      <c r="AC30" s="266"/>
      <c r="AD30" s="266"/>
      <c r="AE30" s="266"/>
      <c r="AF30" s="266"/>
      <c r="AG30" s="266"/>
      <c r="AH30" s="266"/>
    </row>
    <row r="31" spans="1:34" s="132" customFormat="1" ht="18.5" customHeight="1">
      <c r="A31" s="123"/>
      <c r="B31" s="2"/>
      <c r="C31" s="124" t="s">
        <v>254</v>
      </c>
      <c r="D31" s="125"/>
      <c r="E31" s="3"/>
      <c r="F31" s="87"/>
      <c r="G31" s="92"/>
      <c r="H31" s="127"/>
      <c r="I31" s="97"/>
      <c r="J31" s="128"/>
      <c r="K31" s="128"/>
      <c r="L31" s="89"/>
      <c r="M31" s="239"/>
      <c r="N31" s="129"/>
      <c r="O31" s="4"/>
      <c r="P31" s="223"/>
      <c r="Q31" s="224"/>
      <c r="R31" s="224"/>
      <c r="S31" s="224"/>
      <c r="T31" s="224"/>
      <c r="U31" s="224"/>
      <c r="V31" s="225"/>
      <c r="W31" s="238"/>
      <c r="X31" s="241"/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18.5" customHeight="1">
      <c r="A32" s="123"/>
      <c r="B32" s="2"/>
      <c r="C32" s="144" t="s">
        <v>385</v>
      </c>
      <c r="D32" s="125" t="s">
        <v>386</v>
      </c>
      <c r="E32" s="3">
        <v>2</v>
      </c>
      <c r="F32" s="87" t="s">
        <v>196</v>
      </c>
      <c r="G32" s="92"/>
      <c r="H32" s="127">
        <v>42.21</v>
      </c>
      <c r="I32" s="97">
        <f t="shared" ref="I32" si="5">IF(E32&gt;0,E32*H32,"-")</f>
        <v>84.42</v>
      </c>
      <c r="J32" s="128" t="s">
        <v>49</v>
      </c>
      <c r="K32" s="128" t="s">
        <v>50</v>
      </c>
      <c r="L32" s="89"/>
      <c r="M32" s="239"/>
      <c r="N32" s="129">
        <f>E32*5</f>
        <v>10</v>
      </c>
      <c r="O32" s="4"/>
      <c r="P32" s="325"/>
      <c r="Q32" s="326"/>
      <c r="R32" s="326"/>
      <c r="S32" s="326"/>
      <c r="T32" s="326"/>
      <c r="U32" s="326"/>
      <c r="V32" s="327"/>
      <c r="W32" s="238"/>
      <c r="X32" s="241">
        <f>N32/$M$30*$AA$30</f>
        <v>4.2791666666666665E-2</v>
      </c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18.5" customHeight="1">
      <c r="A33" s="123"/>
      <c r="B33" s="2"/>
      <c r="C33" s="124" t="s">
        <v>403</v>
      </c>
      <c r="D33" s="125"/>
      <c r="E33" s="3"/>
      <c r="F33" s="87"/>
      <c r="G33" s="92"/>
      <c r="H33" s="127"/>
      <c r="I33" s="97"/>
      <c r="J33" s="128"/>
      <c r="K33" s="128"/>
      <c r="L33" s="89"/>
      <c r="M33" s="239"/>
      <c r="N33" s="129"/>
      <c r="O33" s="4"/>
      <c r="P33" s="325"/>
      <c r="Q33" s="326"/>
      <c r="R33" s="326"/>
      <c r="S33" s="326"/>
      <c r="T33" s="326"/>
      <c r="U33" s="326"/>
      <c r="V33" s="327"/>
      <c r="W33" s="238"/>
      <c r="X33" s="241"/>
      <c r="Y33" s="131"/>
      <c r="Z33" s="131"/>
      <c r="AA33" s="130"/>
      <c r="AB33" s="131"/>
      <c r="AC33" s="131"/>
      <c r="AD33" s="131"/>
      <c r="AE33" s="131"/>
      <c r="AF33" s="131"/>
      <c r="AG33" s="131"/>
      <c r="AH33" s="131"/>
    </row>
    <row r="34" spans="1:34" s="132" customFormat="1" ht="18.5" customHeight="1">
      <c r="A34" s="123"/>
      <c r="B34" s="2"/>
      <c r="C34" s="144" t="s">
        <v>530</v>
      </c>
      <c r="D34" s="125" t="s">
        <v>531</v>
      </c>
      <c r="E34" s="3">
        <v>2</v>
      </c>
      <c r="F34" s="87" t="s">
        <v>196</v>
      </c>
      <c r="G34" s="92"/>
      <c r="H34" s="127">
        <v>54.08</v>
      </c>
      <c r="I34" s="97">
        <f t="shared" ref="I34" si="6">IF(E34&gt;0,E34*H34,"-")</f>
        <v>108.16</v>
      </c>
      <c r="J34" s="128" t="s">
        <v>49</v>
      </c>
      <c r="K34" s="128" t="s">
        <v>50</v>
      </c>
      <c r="L34" s="89"/>
      <c r="M34" s="239"/>
      <c r="N34" s="129">
        <f>E34*8</f>
        <v>16</v>
      </c>
      <c r="O34" s="4"/>
      <c r="P34" s="223"/>
      <c r="Q34" s="224"/>
      <c r="R34" s="224"/>
      <c r="S34" s="224"/>
      <c r="T34" s="224"/>
      <c r="U34" s="224"/>
      <c r="V34" s="225"/>
      <c r="W34" s="238"/>
      <c r="X34" s="241">
        <f>N34/$M$30*$AA$30</f>
        <v>6.8466666666666662E-2</v>
      </c>
      <c r="Y34" s="131"/>
      <c r="Z34" s="131"/>
      <c r="AA34" s="130"/>
      <c r="AB34" s="131"/>
      <c r="AC34" s="131"/>
      <c r="AD34" s="131"/>
      <c r="AE34" s="131"/>
      <c r="AF34" s="131"/>
      <c r="AG34" s="131"/>
      <c r="AH34" s="131"/>
    </row>
    <row r="35" spans="1:34" s="132" customFormat="1" ht="18.5" customHeight="1">
      <c r="A35" s="123"/>
      <c r="B35" s="2"/>
      <c r="C35" s="144"/>
      <c r="D35" s="125"/>
      <c r="E35" s="3"/>
      <c r="F35" s="87"/>
      <c r="G35" s="92"/>
      <c r="H35" s="127"/>
      <c r="I35" s="97"/>
      <c r="J35" s="128"/>
      <c r="K35" s="128"/>
      <c r="L35" s="89"/>
      <c r="M35" s="239"/>
      <c r="N35" s="129"/>
      <c r="O35" s="4"/>
      <c r="P35" s="325"/>
      <c r="Q35" s="326"/>
      <c r="R35" s="326"/>
      <c r="S35" s="326"/>
      <c r="T35" s="326"/>
      <c r="U35" s="326"/>
      <c r="V35" s="327"/>
      <c r="W35" s="238"/>
      <c r="X35" s="241"/>
      <c r="Y35" s="131"/>
      <c r="Z35" s="131"/>
      <c r="AA35" s="130"/>
      <c r="AB35" s="131"/>
      <c r="AC35" s="131"/>
      <c r="AD35" s="131"/>
      <c r="AE35" s="131"/>
      <c r="AF35" s="131"/>
      <c r="AG35" s="131"/>
      <c r="AH35" s="131"/>
    </row>
    <row r="36" spans="1:34" s="132" customFormat="1" ht="18.5" customHeight="1">
      <c r="A36" s="123"/>
      <c r="B36" s="2"/>
      <c r="C36" s="124" t="s">
        <v>498</v>
      </c>
      <c r="D36" s="125"/>
      <c r="E36" s="3"/>
      <c r="F36" s="87"/>
      <c r="G36" s="92"/>
      <c r="H36" s="127"/>
      <c r="I36" s="97"/>
      <c r="J36" s="128"/>
      <c r="K36" s="128"/>
      <c r="L36" s="89"/>
      <c r="M36" s="239"/>
      <c r="N36" s="129"/>
      <c r="O36" s="4"/>
      <c r="P36" s="325"/>
      <c r="Q36" s="326"/>
      <c r="R36" s="326"/>
      <c r="S36" s="326"/>
      <c r="T36" s="326"/>
      <c r="U36" s="326"/>
      <c r="V36" s="327"/>
      <c r="W36" s="238"/>
      <c r="X36" s="241"/>
      <c r="Y36" s="131"/>
      <c r="Z36" s="131"/>
      <c r="AA36" s="130"/>
      <c r="AB36" s="131"/>
      <c r="AC36" s="131"/>
      <c r="AD36" s="131"/>
      <c r="AE36" s="131"/>
      <c r="AF36" s="131"/>
      <c r="AG36" s="131"/>
      <c r="AH36" s="131"/>
    </row>
    <row r="37" spans="1:34" s="268" customFormat="1" ht="51" customHeight="1">
      <c r="A37" s="253"/>
      <c r="B37" s="252">
        <v>5</v>
      </c>
      <c r="C37" s="248" t="s">
        <v>575</v>
      </c>
      <c r="D37" s="249" t="s">
        <v>574</v>
      </c>
      <c r="E37" s="254">
        <v>6</v>
      </c>
      <c r="F37" s="255" t="s">
        <v>196</v>
      </c>
      <c r="G37" s="256"/>
      <c r="H37" s="257">
        <v>191.61</v>
      </c>
      <c r="I37" s="258">
        <f t="shared" ref="I37" si="7">IF(E37&gt;0,E37*H37,"-")</f>
        <v>1149.6600000000001</v>
      </c>
      <c r="J37" s="259" t="s">
        <v>49</v>
      </c>
      <c r="K37" s="259" t="s">
        <v>50</v>
      </c>
      <c r="L37" s="260"/>
      <c r="M37" s="261">
        <v>83</v>
      </c>
      <c r="N37" s="262">
        <f>E37*13</f>
        <v>78</v>
      </c>
      <c r="O37" s="263"/>
      <c r="P37" s="346" t="s">
        <v>519</v>
      </c>
      <c r="Q37" s="347"/>
      <c r="R37" s="347"/>
      <c r="S37" s="347"/>
      <c r="T37" s="347"/>
      <c r="U37" s="347"/>
      <c r="V37" s="348"/>
      <c r="W37" s="264"/>
      <c r="X37" s="265">
        <f>N37/$M$37*$AA$37</f>
        <v>0.38605301204819276</v>
      </c>
      <c r="Y37" s="266"/>
      <c r="Z37" s="266"/>
      <c r="AA37" s="267">
        <f>158*65*40/1000000</f>
        <v>0.4108</v>
      </c>
      <c r="AB37" s="266"/>
      <c r="AC37" s="266"/>
      <c r="AD37" s="266"/>
      <c r="AE37" s="266"/>
      <c r="AF37" s="266"/>
      <c r="AG37" s="266"/>
      <c r="AH37" s="266"/>
    </row>
    <row r="38" spans="1:34" s="132" customFormat="1" ht="18.5" customHeight="1">
      <c r="A38" s="123"/>
      <c r="B38" s="2"/>
      <c r="C38" s="124" t="s">
        <v>498</v>
      </c>
      <c r="D38" s="125"/>
      <c r="E38" s="3"/>
      <c r="F38" s="87"/>
      <c r="G38" s="92"/>
      <c r="H38" s="127"/>
      <c r="I38" s="97"/>
      <c r="J38" s="128"/>
      <c r="K38" s="128"/>
      <c r="L38" s="89"/>
      <c r="M38" s="239"/>
      <c r="N38" s="129"/>
      <c r="O38" s="4"/>
      <c r="P38" s="325"/>
      <c r="Q38" s="326"/>
      <c r="R38" s="326"/>
      <c r="S38" s="326"/>
      <c r="T38" s="326"/>
      <c r="U38" s="326"/>
      <c r="V38" s="327"/>
      <c r="W38" s="238"/>
      <c r="X38" s="241"/>
      <c r="Y38" s="131"/>
      <c r="Z38" s="131"/>
      <c r="AA38" s="130"/>
      <c r="AB38" s="131"/>
      <c r="AC38" s="131"/>
      <c r="AD38" s="131"/>
      <c r="AE38" s="131"/>
      <c r="AF38" s="131"/>
      <c r="AG38" s="131"/>
      <c r="AH38" s="131"/>
    </row>
    <row r="39" spans="1:34" s="268" customFormat="1" ht="48.5" customHeight="1">
      <c r="A39" s="253"/>
      <c r="B39" s="252">
        <v>6</v>
      </c>
      <c r="C39" s="250" t="s">
        <v>575</v>
      </c>
      <c r="D39" s="251" t="s">
        <v>574</v>
      </c>
      <c r="E39" s="254">
        <v>9</v>
      </c>
      <c r="F39" s="255" t="s">
        <v>196</v>
      </c>
      <c r="G39" s="256"/>
      <c r="H39" s="257">
        <v>191.61</v>
      </c>
      <c r="I39" s="258">
        <f t="shared" ref="I39" si="8">IF(E39&gt;0,E39*H39,"-")</f>
        <v>1724.4900000000002</v>
      </c>
      <c r="J39" s="259" t="s">
        <v>49</v>
      </c>
      <c r="K39" s="259" t="s">
        <v>50</v>
      </c>
      <c r="L39" s="260"/>
      <c r="M39" s="261">
        <v>140</v>
      </c>
      <c r="N39" s="262">
        <f>E39*14</f>
        <v>126</v>
      </c>
      <c r="O39" s="263"/>
      <c r="P39" s="346" t="s">
        <v>376</v>
      </c>
      <c r="Q39" s="347"/>
      <c r="R39" s="347"/>
      <c r="S39" s="347"/>
      <c r="T39" s="347"/>
      <c r="U39" s="347"/>
      <c r="V39" s="348"/>
      <c r="W39" s="264"/>
      <c r="X39" s="265">
        <f>N39/$M$39*$AA$39</f>
        <v>0.52685099999999996</v>
      </c>
      <c r="Y39" s="266"/>
      <c r="Z39" s="266"/>
      <c r="AA39" s="267">
        <f>158*65*57/1000000</f>
        <v>0.58538999999999997</v>
      </c>
      <c r="AB39" s="266"/>
      <c r="AC39" s="266"/>
      <c r="AD39" s="266"/>
      <c r="AE39" s="266"/>
      <c r="AF39" s="266"/>
      <c r="AG39" s="266"/>
      <c r="AH39" s="266"/>
    </row>
    <row r="40" spans="1:34" s="132" customFormat="1" ht="18.5" customHeight="1">
      <c r="A40" s="123"/>
      <c r="B40" s="2"/>
      <c r="C40" s="124" t="s">
        <v>403</v>
      </c>
      <c r="D40" s="125"/>
      <c r="E40" s="3"/>
      <c r="F40" s="87"/>
      <c r="G40" s="92"/>
      <c r="H40" s="127"/>
      <c r="I40" s="97"/>
      <c r="J40" s="128"/>
      <c r="K40" s="128"/>
      <c r="L40" s="89"/>
      <c r="M40" s="239"/>
      <c r="N40" s="129"/>
      <c r="O40" s="4"/>
      <c r="P40" s="223"/>
      <c r="Q40" s="224"/>
      <c r="R40" s="224"/>
      <c r="S40" s="224"/>
      <c r="T40" s="224"/>
      <c r="U40" s="224"/>
      <c r="V40" s="225"/>
      <c r="W40" s="238"/>
      <c r="X40" s="241"/>
      <c r="Y40" s="131"/>
      <c r="Z40" s="131"/>
      <c r="AA40" s="130"/>
      <c r="AB40" s="131"/>
      <c r="AC40" s="131"/>
      <c r="AD40" s="131"/>
      <c r="AE40" s="131"/>
      <c r="AF40" s="131"/>
      <c r="AG40" s="131"/>
      <c r="AH40" s="131"/>
    </row>
    <row r="41" spans="1:34" s="132" customFormat="1" ht="18.5" customHeight="1">
      <c r="A41" s="123"/>
      <c r="B41" s="2"/>
      <c r="C41" s="144" t="s">
        <v>532</v>
      </c>
      <c r="D41" s="125" t="s">
        <v>533</v>
      </c>
      <c r="E41" s="3">
        <v>2</v>
      </c>
      <c r="F41" s="87" t="s">
        <v>196</v>
      </c>
      <c r="G41" s="92"/>
      <c r="H41" s="127">
        <v>249.67</v>
      </c>
      <c r="I41" s="97">
        <f t="shared" ref="I41" si="9">IF(E41&gt;0,E41*H41,"-")</f>
        <v>499.34</v>
      </c>
      <c r="J41" s="128" t="s">
        <v>49</v>
      </c>
      <c r="K41" s="128" t="s">
        <v>50</v>
      </c>
      <c r="L41" s="89"/>
      <c r="M41" s="239"/>
      <c r="N41" s="129">
        <f>E41*5</f>
        <v>10</v>
      </c>
      <c r="O41" s="4"/>
      <c r="P41" s="325"/>
      <c r="Q41" s="326"/>
      <c r="R41" s="326"/>
      <c r="S41" s="326"/>
      <c r="T41" s="326"/>
      <c r="U41" s="326"/>
      <c r="V41" s="327"/>
      <c r="W41" s="238"/>
      <c r="X41" s="241">
        <f>N41/$M$39*$AA$39</f>
        <v>4.1813571428571422E-2</v>
      </c>
      <c r="Y41" s="131"/>
      <c r="Z41" s="131"/>
      <c r="AA41" s="130"/>
      <c r="AB41" s="131"/>
      <c r="AC41" s="131"/>
      <c r="AD41" s="131"/>
      <c r="AE41" s="131"/>
      <c r="AF41" s="131"/>
      <c r="AG41" s="131"/>
      <c r="AH41" s="131"/>
    </row>
    <row r="42" spans="1:34" s="132" customFormat="1" ht="18.5" customHeight="1">
      <c r="A42" s="123"/>
      <c r="B42" s="2"/>
      <c r="C42" s="144"/>
      <c r="D42" s="125"/>
      <c r="E42" s="3"/>
      <c r="F42" s="87"/>
      <c r="G42" s="92"/>
      <c r="H42" s="127"/>
      <c r="I42" s="97"/>
      <c r="J42" s="128"/>
      <c r="K42" s="128"/>
      <c r="L42" s="89"/>
      <c r="M42" s="239"/>
      <c r="N42" s="129"/>
      <c r="O42" s="4"/>
      <c r="P42" s="223"/>
      <c r="Q42" s="224"/>
      <c r="R42" s="224"/>
      <c r="S42" s="224"/>
      <c r="T42" s="224"/>
      <c r="U42" s="224"/>
      <c r="V42" s="225"/>
      <c r="W42" s="238"/>
      <c r="X42" s="241"/>
      <c r="Y42" s="131"/>
      <c r="Z42" s="131"/>
      <c r="AA42" s="130"/>
      <c r="AB42" s="131"/>
      <c r="AC42" s="131"/>
      <c r="AD42" s="131"/>
      <c r="AE42" s="131"/>
      <c r="AF42" s="131"/>
      <c r="AG42" s="131"/>
      <c r="AH42" s="131"/>
    </row>
    <row r="43" spans="1:34" s="131" customFormat="1" ht="18.5" customHeight="1">
      <c r="B43" s="191"/>
      <c r="D43" s="148"/>
      <c r="E43" s="192">
        <f>SUM(E18:E42)</f>
        <v>46</v>
      </c>
      <c r="F43" s="192" t="s">
        <v>196</v>
      </c>
      <c r="G43" s="193"/>
      <c r="H43" s="194"/>
      <c r="I43" s="195">
        <f>SUM(I18:I42)</f>
        <v>5545.4500000000007</v>
      </c>
      <c r="J43" s="194"/>
      <c r="K43" s="194"/>
      <c r="L43" s="194"/>
      <c r="M43" s="240">
        <f>SUM(M18:M42)</f>
        <v>350</v>
      </c>
      <c r="N43" s="195">
        <f>SUM(N18:N42)</f>
        <v>329.5</v>
      </c>
      <c r="O43" s="195" t="e">
        <f>SUM(O16:O42)</f>
        <v>#REF!</v>
      </c>
      <c r="P43" s="195"/>
      <c r="Q43" s="195">
        <f>SUM(Q16:Q42)</f>
        <v>0</v>
      </c>
      <c r="R43" s="195">
        <f>SUM(R16:R42)</f>
        <v>0</v>
      </c>
      <c r="S43" s="195"/>
      <c r="T43" s="195">
        <f>SUM(T16:T42)</f>
        <v>0</v>
      </c>
      <c r="U43" s="195">
        <f>SUM(U16:U42)</f>
        <v>0</v>
      </c>
      <c r="V43" s="195" t="e">
        <f>SUM(#REF!)</f>
        <v>#REF!</v>
      </c>
      <c r="W43" s="195">
        <f>SUM(W16:W42)</f>
        <v>0</v>
      </c>
      <c r="X43" s="242">
        <f>SUM(X18:X42)</f>
        <v>1.483764350143431</v>
      </c>
    </row>
    <row r="44" spans="1:34" ht="13.5" customHeight="1">
      <c r="B44" s="98"/>
      <c r="C44" s="99"/>
      <c r="D44" s="30"/>
      <c r="E44" s="100"/>
      <c r="F44" s="51"/>
      <c r="G44" s="51"/>
      <c r="H44" s="101" t="s">
        <v>51</v>
      </c>
      <c r="I44" s="55"/>
      <c r="J44" s="100"/>
      <c r="K44" s="100"/>
      <c r="L44" s="100"/>
      <c r="M44" s="102"/>
      <c r="N44" s="55"/>
      <c r="O44" s="53"/>
      <c r="P44" s="52"/>
      <c r="Q44" s="52"/>
      <c r="R44" s="52"/>
      <c r="S44" s="52"/>
      <c r="T44" s="52"/>
      <c r="U44" s="52"/>
      <c r="V44" s="53"/>
      <c r="W44" s="53"/>
      <c r="X44" s="57"/>
    </row>
    <row r="45" spans="1:34" ht="13.5" customHeight="1">
      <c r="B45" s="20" t="s">
        <v>52</v>
      </c>
      <c r="C45" s="21"/>
      <c r="D45" s="103"/>
      <c r="E45" s="104" t="s">
        <v>53</v>
      </c>
      <c r="F45" s="104"/>
      <c r="G45" s="41"/>
      <c r="H45" s="23" t="s">
        <v>54</v>
      </c>
      <c r="I45" s="105"/>
      <c r="J45" s="49" t="s">
        <v>55</v>
      </c>
      <c r="K45" s="106"/>
      <c r="L45" s="40" t="s">
        <v>56</v>
      </c>
      <c r="M45" s="40"/>
      <c r="N45" s="328" t="s">
        <v>57</v>
      </c>
      <c r="O45" s="329"/>
      <c r="P45" s="329"/>
      <c r="Q45" s="329"/>
      <c r="R45" s="329"/>
      <c r="S45" s="329"/>
      <c r="T45" s="329"/>
      <c r="U45" s="329"/>
      <c r="V45" s="329"/>
      <c r="W45" s="329"/>
      <c r="X45" s="330"/>
    </row>
    <row r="46" spans="1:34" ht="13.5" customHeight="1">
      <c r="B46" s="37" t="s">
        <v>58</v>
      </c>
      <c r="D46" s="107"/>
      <c r="E46" s="7" t="s">
        <v>59</v>
      </c>
      <c r="H46" s="108"/>
      <c r="I46" s="109" t="s">
        <v>60</v>
      </c>
      <c r="J46" s="37" t="s">
        <v>61</v>
      </c>
      <c r="K46" s="110"/>
      <c r="L46" s="43" t="s">
        <v>62</v>
      </c>
      <c r="M46" s="43"/>
      <c r="N46" s="38"/>
      <c r="X46" s="44"/>
    </row>
    <row r="47" spans="1:34" ht="13.5" customHeight="1">
      <c r="B47" s="37" t="s">
        <v>63</v>
      </c>
      <c r="D47" s="30"/>
      <c r="H47" s="331"/>
      <c r="I47" s="332"/>
      <c r="J47" s="37"/>
      <c r="K47" s="110"/>
      <c r="L47" s="43" t="s">
        <v>64</v>
      </c>
      <c r="M47" s="43"/>
      <c r="N47" s="38"/>
      <c r="X47" s="44"/>
    </row>
    <row r="48" spans="1:34" ht="13.5" customHeight="1">
      <c r="B48" s="51"/>
      <c r="C48" s="52"/>
      <c r="D48" s="111"/>
      <c r="E48" s="7" t="s">
        <v>65</v>
      </c>
      <c r="H48" s="108"/>
      <c r="I48" s="109"/>
      <c r="J48" s="37" t="s">
        <v>66</v>
      </c>
      <c r="K48" s="110"/>
      <c r="L48" s="43"/>
      <c r="M48" s="43"/>
      <c r="N48" s="38"/>
      <c r="X48" s="44"/>
    </row>
    <row r="49" spans="2:27" ht="13.5" customHeight="1">
      <c r="B49" s="20" t="s">
        <v>67</v>
      </c>
      <c r="C49" s="41"/>
      <c r="D49" s="22"/>
      <c r="E49" s="7" t="s">
        <v>68</v>
      </c>
      <c r="H49" s="112" t="s">
        <v>69</v>
      </c>
      <c r="I49" s="113"/>
      <c r="J49" s="37" t="s">
        <v>61</v>
      </c>
      <c r="K49" s="110"/>
      <c r="L49" s="43" t="s">
        <v>70</v>
      </c>
      <c r="M49" s="43"/>
      <c r="N49" s="38"/>
      <c r="X49" s="44"/>
    </row>
    <row r="50" spans="2:27" ht="13.5" customHeight="1">
      <c r="B50" s="9" t="s">
        <v>71</v>
      </c>
      <c r="D50" s="30"/>
      <c r="E50" s="7" t="s">
        <v>72</v>
      </c>
      <c r="H50" s="114"/>
      <c r="I50" s="115"/>
      <c r="J50" s="37" t="s">
        <v>73</v>
      </c>
      <c r="K50" s="110"/>
      <c r="L50" s="43" t="s">
        <v>74</v>
      </c>
      <c r="M50" s="43"/>
      <c r="N50" s="333" t="s">
        <v>75</v>
      </c>
      <c r="O50" s="334"/>
      <c r="P50" s="334"/>
      <c r="Q50" s="334"/>
      <c r="R50" s="334"/>
      <c r="S50" s="334"/>
      <c r="T50" s="334"/>
      <c r="U50" s="334"/>
      <c r="V50" s="334"/>
      <c r="W50" s="334"/>
      <c r="X50" s="335"/>
    </row>
    <row r="51" spans="2:27" ht="13.5" customHeight="1">
      <c r="B51" s="51"/>
      <c r="C51" s="52"/>
      <c r="D51" s="53"/>
      <c r="E51" s="52"/>
      <c r="F51" s="52"/>
      <c r="G51" s="52"/>
      <c r="H51" s="336" t="s">
        <v>529</v>
      </c>
      <c r="I51" s="337"/>
      <c r="J51" s="336" t="s">
        <v>573</v>
      </c>
      <c r="K51" s="337"/>
      <c r="L51" s="52"/>
      <c r="M51" s="56"/>
      <c r="N51" s="338" t="s">
        <v>76</v>
      </c>
      <c r="O51" s="339"/>
      <c r="P51" s="339"/>
      <c r="Q51" s="339"/>
      <c r="R51" s="339"/>
      <c r="S51" s="339"/>
      <c r="T51" s="339"/>
      <c r="U51" s="339"/>
      <c r="V51" s="339"/>
      <c r="W51" s="339"/>
      <c r="X51" s="340"/>
    </row>
    <row r="52" spans="2:27" ht="13.5" customHeight="1"/>
    <row r="53" spans="2:27" ht="13.5" customHeight="1"/>
    <row r="54" spans="2:27" ht="13.5" customHeight="1"/>
    <row r="55" spans="2:27" ht="8.5" customHeight="1"/>
    <row r="56" spans="2:27" ht="13.5" customHeight="1">
      <c r="B56" s="116"/>
      <c r="C56" s="116"/>
      <c r="E56" s="117"/>
      <c r="F56" s="117"/>
      <c r="H56" s="116"/>
      <c r="J56" s="116"/>
    </row>
    <row r="57" spans="2:27" s="1" customFormat="1" ht="22.5" customHeight="1">
      <c r="B57" s="116"/>
      <c r="C57" s="116"/>
      <c r="D57" s="7"/>
      <c r="E57" s="116"/>
      <c r="F57" s="116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118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2.5" customHeight="1">
      <c r="B81" s="116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2.5" customHeight="1">
      <c r="B82" s="116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2.5" customHeight="1">
      <c r="B83" s="116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2.5" customHeight="1">
      <c r="B84" s="116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2.5" customHeight="1">
      <c r="B85" s="116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2.5" customHeight="1">
      <c r="B86" s="116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2.5" customHeight="1">
      <c r="B87" s="116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2.5" customHeight="1">
      <c r="B88" s="116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2.5" customHeight="1">
      <c r="B89" s="116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ht="20">
      <c r="C90" s="116"/>
      <c r="H90" s="116"/>
      <c r="J90" s="116"/>
    </row>
    <row r="91" spans="2:27" s="1" customFormat="1" ht="20">
      <c r="B91" s="7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0">
      <c r="B92" s="7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s="1" customFormat="1" ht="20">
      <c r="B93" s="7"/>
      <c r="C93" s="116"/>
      <c r="D93" s="7"/>
      <c r="E93" s="7"/>
      <c r="F93" s="7"/>
      <c r="G93" s="7"/>
      <c r="H93" s="116"/>
      <c r="J93" s="116"/>
      <c r="K93" s="7"/>
      <c r="L93" s="7"/>
      <c r="O93" s="7"/>
      <c r="P93" s="7"/>
      <c r="Q93" s="7"/>
      <c r="R93" s="7"/>
      <c r="S93" s="7"/>
      <c r="T93" s="7"/>
      <c r="U93" s="7"/>
      <c r="V93" s="7"/>
      <c r="W93" s="7"/>
      <c r="X93" s="11"/>
      <c r="Y93" s="7"/>
      <c r="Z93" s="7"/>
      <c r="AA93" s="7"/>
    </row>
    <row r="94" spans="2:27" s="1" customFormat="1" ht="20">
      <c r="B94" s="7"/>
      <c r="C94" s="116"/>
      <c r="D94" s="7"/>
      <c r="E94" s="7"/>
      <c r="F94" s="7"/>
      <c r="G94" s="7"/>
      <c r="H94" s="116"/>
      <c r="J94" s="116"/>
      <c r="K94" s="7"/>
      <c r="L94" s="7"/>
      <c r="O94" s="7"/>
      <c r="P94" s="7"/>
      <c r="Q94" s="7"/>
      <c r="R94" s="7"/>
      <c r="S94" s="7"/>
      <c r="T94" s="7"/>
      <c r="U94" s="7"/>
      <c r="V94" s="7"/>
      <c r="W94" s="7"/>
      <c r="X94" s="11"/>
      <c r="Y94" s="7"/>
      <c r="Z94" s="7"/>
      <c r="AA94" s="7"/>
    </row>
    <row r="95" spans="2:27" s="1" customFormat="1" ht="20">
      <c r="B95" s="7"/>
      <c r="C95" s="116"/>
      <c r="D95" s="7"/>
      <c r="E95" s="7"/>
      <c r="F95" s="7"/>
      <c r="G95" s="7"/>
      <c r="H95" s="116"/>
      <c r="J95" s="116"/>
      <c r="K95" s="7"/>
      <c r="L95" s="7"/>
      <c r="O95" s="7"/>
      <c r="P95" s="7"/>
      <c r="Q95" s="7"/>
      <c r="R95" s="7"/>
      <c r="S95" s="7"/>
      <c r="T95" s="7"/>
      <c r="U95" s="7"/>
      <c r="V95" s="7"/>
      <c r="W95" s="7"/>
      <c r="X95" s="11"/>
      <c r="Y95" s="7"/>
      <c r="Z95" s="7"/>
      <c r="AA95" s="7"/>
    </row>
    <row r="96" spans="2:27" s="1" customFormat="1" ht="20">
      <c r="B96" s="7"/>
      <c r="C96" s="116"/>
      <c r="D96" s="7"/>
      <c r="E96" s="7"/>
      <c r="F96" s="7"/>
      <c r="G96" s="7"/>
      <c r="H96" s="116"/>
      <c r="J96" s="116"/>
      <c r="K96" s="7"/>
      <c r="L96" s="7"/>
      <c r="O96" s="7"/>
      <c r="P96" s="7"/>
      <c r="Q96" s="7"/>
      <c r="R96" s="7"/>
      <c r="S96" s="7"/>
      <c r="T96" s="7"/>
      <c r="U96" s="7"/>
      <c r="V96" s="7"/>
      <c r="W96" s="7"/>
      <c r="X96" s="11"/>
      <c r="Y96" s="7"/>
      <c r="Z96" s="7"/>
      <c r="AA96" s="7"/>
    </row>
    <row r="97" spans="2:27" s="1" customFormat="1" ht="20">
      <c r="B97" s="7"/>
      <c r="C97" s="116"/>
      <c r="D97" s="7"/>
      <c r="E97" s="7"/>
      <c r="F97" s="7"/>
      <c r="G97" s="7"/>
      <c r="H97" s="116"/>
      <c r="J97" s="116"/>
      <c r="K97" s="7"/>
      <c r="L97" s="7"/>
      <c r="O97" s="7"/>
      <c r="P97" s="7"/>
      <c r="Q97" s="7"/>
      <c r="R97" s="7"/>
      <c r="S97" s="7"/>
      <c r="T97" s="7"/>
      <c r="U97" s="7"/>
      <c r="V97" s="7"/>
      <c r="W97" s="7"/>
      <c r="X97" s="11"/>
      <c r="Y97" s="7"/>
      <c r="Z97" s="7"/>
      <c r="AA97" s="7"/>
    </row>
    <row r="98" spans="2:27" s="1" customFormat="1" ht="20">
      <c r="B98" s="7"/>
      <c r="C98" s="116"/>
      <c r="D98" s="7"/>
      <c r="E98" s="7"/>
      <c r="F98" s="7"/>
      <c r="G98" s="7"/>
      <c r="H98" s="116"/>
      <c r="J98" s="116"/>
      <c r="K98" s="7"/>
      <c r="L98" s="7"/>
      <c r="O98" s="7"/>
      <c r="P98" s="7"/>
      <c r="Q98" s="7"/>
      <c r="R98" s="7"/>
      <c r="S98" s="7"/>
      <c r="T98" s="7"/>
      <c r="U98" s="7"/>
      <c r="V98" s="7"/>
      <c r="W98" s="7"/>
      <c r="X98" s="11"/>
      <c r="Y98" s="7"/>
      <c r="Z98" s="7"/>
      <c r="AA98" s="7"/>
    </row>
    <row r="99" spans="2:27" s="1" customFormat="1" ht="20">
      <c r="B99" s="7"/>
      <c r="C99" s="116"/>
      <c r="D99" s="7"/>
      <c r="E99" s="7"/>
      <c r="F99" s="7"/>
      <c r="G99" s="7"/>
      <c r="H99" s="116"/>
      <c r="J99" s="116"/>
      <c r="K99" s="7"/>
      <c r="L99" s="7"/>
      <c r="O99" s="7"/>
      <c r="P99" s="7"/>
      <c r="Q99" s="7"/>
      <c r="R99" s="7"/>
      <c r="S99" s="7"/>
      <c r="T99" s="7"/>
      <c r="U99" s="7"/>
      <c r="V99" s="7"/>
      <c r="W99" s="7"/>
      <c r="X99" s="11"/>
      <c r="Y99" s="7"/>
      <c r="Z99" s="7"/>
      <c r="AA99" s="7"/>
    </row>
    <row r="100" spans="2:27" s="1" customFormat="1" ht="20">
      <c r="B100" s="7"/>
      <c r="C100" s="116"/>
      <c r="D100" s="7"/>
      <c r="E100" s="7"/>
      <c r="F100" s="7"/>
      <c r="G100" s="7"/>
      <c r="H100" s="116"/>
      <c r="J100" s="116"/>
      <c r="K100" s="7"/>
      <c r="L100" s="7"/>
      <c r="O100" s="7"/>
      <c r="P100" s="7"/>
      <c r="Q100" s="7"/>
      <c r="R100" s="7"/>
      <c r="S100" s="7"/>
      <c r="T100" s="7"/>
      <c r="U100" s="7"/>
      <c r="V100" s="7"/>
      <c r="W100" s="7"/>
      <c r="X100" s="11"/>
      <c r="Y100" s="7"/>
      <c r="Z100" s="7"/>
      <c r="AA100" s="7"/>
    </row>
    <row r="101" spans="2:27" s="1" customFormat="1" ht="20">
      <c r="B101" s="7"/>
      <c r="C101" s="116"/>
      <c r="D101" s="7"/>
      <c r="E101" s="7"/>
      <c r="F101" s="7"/>
      <c r="G101" s="7"/>
      <c r="H101" s="116"/>
      <c r="J101" s="116"/>
      <c r="K101" s="7"/>
      <c r="L101" s="7"/>
      <c r="O101" s="7"/>
      <c r="P101" s="7"/>
      <c r="Q101" s="7"/>
      <c r="R101" s="7"/>
      <c r="S101" s="7"/>
      <c r="T101" s="7"/>
      <c r="U101" s="7"/>
      <c r="V101" s="7"/>
      <c r="W101" s="7"/>
      <c r="X101" s="11"/>
      <c r="Y101" s="7"/>
      <c r="Z101" s="7"/>
      <c r="AA101" s="7"/>
    </row>
    <row r="102" spans="2:27" ht="20">
      <c r="C102" s="116"/>
      <c r="H102" s="116"/>
      <c r="J102" s="116"/>
    </row>
    <row r="103" spans="2:27" ht="20">
      <c r="C103" s="116"/>
      <c r="H103" s="116"/>
      <c r="J103" s="116"/>
    </row>
    <row r="104" spans="2:27" ht="20">
      <c r="C104" s="116"/>
      <c r="H104" s="116"/>
      <c r="J104" s="116"/>
    </row>
    <row r="105" spans="2:27" ht="20">
      <c r="C105" s="116"/>
      <c r="H105" s="116"/>
      <c r="J105" s="116"/>
    </row>
    <row r="106" spans="2:27" ht="20">
      <c r="C106" s="116"/>
      <c r="H106" s="116"/>
      <c r="J106" s="116"/>
    </row>
    <row r="107" spans="2:27" ht="20">
      <c r="C107" s="116"/>
      <c r="H107" s="116"/>
      <c r="J107" s="116"/>
    </row>
    <row r="108" spans="2:27" ht="20">
      <c r="C108" s="116"/>
      <c r="H108" s="116"/>
      <c r="J108" s="116"/>
    </row>
    <row r="109" spans="2:27" ht="20">
      <c r="C109" s="116"/>
      <c r="H109" s="116"/>
      <c r="J109" s="116"/>
    </row>
    <row r="110" spans="2:27" ht="20">
      <c r="C110" s="116"/>
      <c r="H110" s="116"/>
      <c r="J110" s="116"/>
    </row>
    <row r="111" spans="2:27" ht="20">
      <c r="C111" s="116"/>
      <c r="H111" s="116"/>
      <c r="J111" s="116"/>
    </row>
    <row r="112" spans="2:27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  <row r="154" spans="3:10" ht="20">
      <c r="C154" s="116"/>
      <c r="H154" s="116"/>
      <c r="J154" s="116"/>
    </row>
    <row r="155" spans="3:10" ht="20">
      <c r="C155" s="116"/>
      <c r="H155" s="116"/>
      <c r="J155" s="116"/>
    </row>
    <row r="156" spans="3:10" ht="20">
      <c r="C156" s="116"/>
      <c r="H156" s="116"/>
      <c r="J156" s="116"/>
    </row>
    <row r="157" spans="3:10" ht="20">
      <c r="C157" s="116"/>
      <c r="H157" s="116"/>
      <c r="J157" s="116"/>
    </row>
    <row r="158" spans="3:10" ht="20">
      <c r="C158" s="116"/>
      <c r="H158" s="116"/>
      <c r="J158" s="116"/>
    </row>
    <row r="159" spans="3:10" ht="20">
      <c r="C159" s="116"/>
      <c r="H159" s="116"/>
      <c r="J159" s="116"/>
    </row>
    <row r="160" spans="3:10" ht="20">
      <c r="C160" s="116"/>
      <c r="H160" s="116"/>
      <c r="J160" s="116"/>
    </row>
    <row r="161" spans="3:10" ht="20">
      <c r="C161" s="116"/>
      <c r="H161" s="116"/>
      <c r="J161" s="116"/>
    </row>
    <row r="162" spans="3:10" ht="20">
      <c r="C162" s="116"/>
      <c r="H162" s="116"/>
      <c r="J162" s="116"/>
    </row>
  </sheetData>
  <mergeCells count="28">
    <mergeCell ref="B9:C9"/>
    <mergeCell ref="N45:X45"/>
    <mergeCell ref="H47:I47"/>
    <mergeCell ref="N50:X50"/>
    <mergeCell ref="P28:V28"/>
    <mergeCell ref="P19:V19"/>
    <mergeCell ref="P20:V20"/>
    <mergeCell ref="P21:V21"/>
    <mergeCell ref="P22:V22"/>
    <mergeCell ref="P23:V23"/>
    <mergeCell ref="P24:V24"/>
    <mergeCell ref="P25:V25"/>
    <mergeCell ref="P26:V26"/>
    <mergeCell ref="P27:V27"/>
    <mergeCell ref="P18:V18"/>
    <mergeCell ref="H51:I51"/>
    <mergeCell ref="J51:K51"/>
    <mergeCell ref="N51:X51"/>
    <mergeCell ref="P29:V29"/>
    <mergeCell ref="P30:V30"/>
    <mergeCell ref="P32:V32"/>
    <mergeCell ref="P33:V33"/>
    <mergeCell ref="P35:V35"/>
    <mergeCell ref="P39:V39"/>
    <mergeCell ref="P41:V41"/>
    <mergeCell ref="P36:V36"/>
    <mergeCell ref="P37:V37"/>
    <mergeCell ref="P38:V38"/>
  </mergeCells>
  <printOptions horizontalCentered="1" verticalCentered="1"/>
  <pageMargins left="0" right="0" top="0" bottom="0" header="0" footer="0"/>
  <pageSetup paperSize="9" scale="60" firstPageNumber="4294963191" fitToHeight="2" orientation="landscape" horizontalDpi="4294967295" verticalDpi="4294967295" r:id="rId1"/>
  <headerFooter alignWithMargins="0"/>
  <rowBreaks count="1" manualBreakCount="1">
    <brk id="57" max="23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"/>
  <sheetViews>
    <sheetView workbookViewId="0">
      <selection activeCell="L45" sqref="L45"/>
    </sheetView>
  </sheetViews>
  <sheetFormatPr defaultRowHeight="12.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AH150"/>
  <sheetViews>
    <sheetView showGridLines="0" zoomScale="70" zoomScaleNormal="70" zoomScaleSheetLayoutView="100" workbookViewId="0">
      <selection activeCell="C26" sqref="C26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2.90625" style="7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5" style="7" customWidth="1"/>
    <col min="12" max="12" width="9.17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46"/>
      <c r="K10" s="247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581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20" customHeight="1">
      <c r="A19" s="123"/>
      <c r="B19" s="2">
        <v>1</v>
      </c>
      <c r="C19" s="133" t="s">
        <v>579</v>
      </c>
      <c r="D19" s="125" t="s">
        <v>580</v>
      </c>
      <c r="E19" s="3">
        <v>400</v>
      </c>
      <c r="F19" s="87" t="s">
        <v>196</v>
      </c>
      <c r="G19" s="92"/>
      <c r="H19" s="127">
        <v>3.62</v>
      </c>
      <c r="I19" s="97">
        <f t="shared" ref="I19" si="0">IF(E19&gt;0,E19*H19,"-")</f>
        <v>1448</v>
      </c>
      <c r="J19" s="128" t="s">
        <v>578</v>
      </c>
      <c r="K19" s="128" t="s">
        <v>50</v>
      </c>
      <c r="L19" s="89"/>
      <c r="M19" s="239">
        <v>37</v>
      </c>
      <c r="N19" s="129">
        <f>E19*0.05</f>
        <v>20</v>
      </c>
      <c r="O19" s="4"/>
      <c r="P19" s="325" t="s">
        <v>582</v>
      </c>
      <c r="Q19" s="326"/>
      <c r="R19" s="326"/>
      <c r="S19" s="326"/>
      <c r="T19" s="326"/>
      <c r="U19" s="326"/>
      <c r="V19" s="327"/>
      <c r="W19" s="238"/>
      <c r="X19" s="241">
        <f>N19/$M$19*$AA$19</f>
        <v>9.7810810810810819E-2</v>
      </c>
      <c r="Y19" s="131"/>
      <c r="Z19" s="131"/>
      <c r="AA19" s="130">
        <f>70*47*55/1000000</f>
        <v>0.18095</v>
      </c>
      <c r="AB19" s="131"/>
      <c r="AC19" s="131"/>
      <c r="AD19" s="131"/>
      <c r="AE19" s="131"/>
      <c r="AF19" s="131"/>
      <c r="AG19" s="131"/>
      <c r="AH19" s="131"/>
    </row>
    <row r="20" spans="1:34" s="132" customFormat="1" ht="20" customHeight="1">
      <c r="A20" s="123"/>
      <c r="B20" s="2"/>
      <c r="C20" s="144"/>
      <c r="D20" s="125"/>
      <c r="E20" s="3"/>
      <c r="F20" s="87"/>
      <c r="G20" s="92"/>
      <c r="H20" s="127"/>
      <c r="I20" s="97"/>
      <c r="J20" s="128"/>
      <c r="K20" s="128"/>
      <c r="L20" s="89"/>
      <c r="M20" s="239"/>
      <c r="N20" s="129"/>
      <c r="O20" s="4"/>
      <c r="P20" s="325"/>
      <c r="Q20" s="326"/>
      <c r="R20" s="326"/>
      <c r="S20" s="326"/>
      <c r="T20" s="326"/>
      <c r="U20" s="326"/>
      <c r="V20" s="327"/>
      <c r="W20" s="238"/>
      <c r="X20" s="241"/>
      <c r="Y20" s="131"/>
      <c r="Z20" s="131"/>
      <c r="AA20" s="130"/>
      <c r="AB20" s="131"/>
      <c r="AC20" s="131"/>
      <c r="AD20" s="131"/>
      <c r="AE20" s="131"/>
      <c r="AF20" s="131"/>
      <c r="AG20" s="131"/>
      <c r="AH20" s="131"/>
    </row>
    <row r="21" spans="1:34" s="132" customFormat="1" ht="20" customHeight="1">
      <c r="A21" s="123"/>
      <c r="B21" s="2"/>
      <c r="C21" s="124"/>
      <c r="D21" s="125"/>
      <c r="E21" s="3"/>
      <c r="F21" s="87"/>
      <c r="G21" s="138"/>
      <c r="H21" s="127"/>
      <c r="I21" s="97"/>
      <c r="J21" s="128"/>
      <c r="K21" s="128"/>
      <c r="L21" s="89"/>
      <c r="M21" s="239"/>
      <c r="N21" s="129"/>
      <c r="O21" s="4"/>
      <c r="P21" s="325"/>
      <c r="Q21" s="326"/>
      <c r="R21" s="326"/>
      <c r="S21" s="326"/>
      <c r="T21" s="326"/>
      <c r="U21" s="326"/>
      <c r="V21" s="327"/>
      <c r="W21" s="238"/>
      <c r="X21" s="241"/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20" customHeight="1">
      <c r="A22" s="123"/>
      <c r="B22" s="2"/>
      <c r="C22" s="124"/>
      <c r="D22" s="125"/>
      <c r="E22" s="3"/>
      <c r="F22" s="87"/>
      <c r="G22" s="92"/>
      <c r="H22" s="127"/>
      <c r="I22" s="97"/>
      <c r="J22" s="128"/>
      <c r="K22" s="128"/>
      <c r="L22" s="89"/>
      <c r="M22" s="239"/>
      <c r="N22" s="129"/>
      <c r="O22" s="4"/>
      <c r="P22" s="243"/>
      <c r="Q22" s="244"/>
      <c r="R22" s="244"/>
      <c r="S22" s="244"/>
      <c r="T22" s="244"/>
      <c r="U22" s="244"/>
      <c r="V22" s="245"/>
      <c r="W22" s="238"/>
      <c r="X22" s="241"/>
      <c r="Y22" s="131"/>
      <c r="Z22" s="131"/>
      <c r="AA22" s="130"/>
      <c r="AB22" s="131"/>
      <c r="AC22" s="131"/>
      <c r="AD22" s="131"/>
      <c r="AE22" s="131"/>
      <c r="AF22" s="131"/>
      <c r="AG22" s="131"/>
      <c r="AH22" s="131"/>
    </row>
    <row r="23" spans="1:34" s="132" customFormat="1" ht="20" customHeight="1">
      <c r="A23" s="123"/>
      <c r="B23" s="2"/>
      <c r="C23" s="144"/>
      <c r="D23" s="125"/>
      <c r="E23" s="3"/>
      <c r="F23" s="87"/>
      <c r="G23" s="92"/>
      <c r="H23" s="127"/>
      <c r="I23" s="97"/>
      <c r="J23" s="128"/>
      <c r="K23" s="128"/>
      <c r="L23" s="89"/>
      <c r="M23" s="239"/>
      <c r="N23" s="129"/>
      <c r="O23" s="4"/>
      <c r="P23" s="325"/>
      <c r="Q23" s="326"/>
      <c r="R23" s="326"/>
      <c r="S23" s="326"/>
      <c r="T23" s="326"/>
      <c r="U23" s="326"/>
      <c r="V23" s="327"/>
      <c r="W23" s="238"/>
      <c r="X23" s="241"/>
      <c r="Y23" s="131"/>
      <c r="Z23" s="131"/>
      <c r="AA23" s="130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24"/>
      <c r="D24" s="125"/>
      <c r="E24" s="3"/>
      <c r="F24" s="87"/>
      <c r="G24" s="92"/>
      <c r="H24" s="127"/>
      <c r="I24" s="97"/>
      <c r="J24" s="128"/>
      <c r="K24" s="128"/>
      <c r="L24" s="89"/>
      <c r="M24" s="239"/>
      <c r="N24" s="129"/>
      <c r="O24" s="4"/>
      <c r="P24" s="325"/>
      <c r="Q24" s="326"/>
      <c r="R24" s="326"/>
      <c r="S24" s="326"/>
      <c r="T24" s="326"/>
      <c r="U24" s="326"/>
      <c r="V24" s="327"/>
      <c r="W24" s="238"/>
      <c r="X24" s="241"/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"/>
      <c r="C25" s="144"/>
      <c r="D25" s="125"/>
      <c r="E25" s="3"/>
      <c r="F25" s="87"/>
      <c r="G25" s="92"/>
      <c r="H25" s="127"/>
      <c r="I25" s="97"/>
      <c r="J25" s="128"/>
      <c r="K25" s="128"/>
      <c r="L25" s="89"/>
      <c r="M25" s="239"/>
      <c r="N25" s="129"/>
      <c r="O25" s="4"/>
      <c r="P25" s="243"/>
      <c r="Q25" s="244"/>
      <c r="R25" s="244"/>
      <c r="S25" s="244"/>
      <c r="T25" s="244"/>
      <c r="U25" s="244"/>
      <c r="V25" s="245"/>
      <c r="W25" s="238"/>
      <c r="X25" s="241"/>
      <c r="Y25" s="131"/>
      <c r="Z25" s="131"/>
      <c r="AA25" s="130"/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44"/>
      <c r="D26" s="125"/>
      <c r="E26" s="3"/>
      <c r="F26" s="87"/>
      <c r="G26" s="92"/>
      <c r="H26" s="127"/>
      <c r="I26" s="97"/>
      <c r="J26" s="128"/>
      <c r="K26" s="128"/>
      <c r="L26" s="89"/>
      <c r="M26" s="239"/>
      <c r="N26" s="129"/>
      <c r="O26" s="4"/>
      <c r="P26" s="325"/>
      <c r="Q26" s="326"/>
      <c r="R26" s="326"/>
      <c r="S26" s="326"/>
      <c r="T26" s="326"/>
      <c r="U26" s="326"/>
      <c r="V26" s="327"/>
      <c r="W26" s="238"/>
      <c r="X26" s="241"/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20" customHeight="1">
      <c r="A27" s="123"/>
      <c r="B27" s="2"/>
      <c r="C27" s="124"/>
      <c r="D27" s="125"/>
      <c r="E27" s="3"/>
      <c r="F27" s="87"/>
      <c r="G27" s="92"/>
      <c r="H27" s="127"/>
      <c r="I27" s="97"/>
      <c r="J27" s="128"/>
      <c r="K27" s="128"/>
      <c r="L27" s="89"/>
      <c r="M27" s="239"/>
      <c r="N27" s="129"/>
      <c r="O27" s="4"/>
      <c r="P27" s="325"/>
      <c r="Q27" s="326"/>
      <c r="R27" s="326"/>
      <c r="S27" s="326"/>
      <c r="T27" s="326"/>
      <c r="U27" s="326"/>
      <c r="V27" s="327"/>
      <c r="W27" s="238"/>
      <c r="X27" s="241"/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20" customHeight="1">
      <c r="A28" s="123"/>
      <c r="B28" s="2"/>
      <c r="C28" s="124"/>
      <c r="D28" s="125"/>
      <c r="E28" s="3"/>
      <c r="F28" s="87"/>
      <c r="G28" s="92"/>
      <c r="H28" s="127"/>
      <c r="I28" s="97"/>
      <c r="J28" s="128"/>
      <c r="K28" s="128"/>
      <c r="L28" s="89"/>
      <c r="M28" s="239"/>
      <c r="N28" s="129"/>
      <c r="O28" s="4"/>
      <c r="P28" s="243"/>
      <c r="Q28" s="244"/>
      <c r="R28" s="244"/>
      <c r="S28" s="244"/>
      <c r="T28" s="244"/>
      <c r="U28" s="244"/>
      <c r="V28" s="245"/>
      <c r="W28" s="238"/>
      <c r="X28" s="241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20" customHeight="1">
      <c r="A29" s="123"/>
      <c r="B29" s="2"/>
      <c r="C29" s="144"/>
      <c r="D29" s="125"/>
      <c r="E29" s="3"/>
      <c r="F29" s="87"/>
      <c r="G29" s="92"/>
      <c r="H29" s="127"/>
      <c r="I29" s="97"/>
      <c r="J29" s="128"/>
      <c r="K29" s="128"/>
      <c r="L29" s="89"/>
      <c r="M29" s="239"/>
      <c r="N29" s="129"/>
      <c r="O29" s="4"/>
      <c r="P29" s="325"/>
      <c r="Q29" s="326"/>
      <c r="R29" s="326"/>
      <c r="S29" s="326"/>
      <c r="T29" s="326"/>
      <c r="U29" s="326"/>
      <c r="V29" s="327"/>
      <c r="W29" s="238"/>
      <c r="X29" s="241"/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20" customHeight="1">
      <c r="A30" s="123"/>
      <c r="B30" s="2"/>
      <c r="C30" s="144"/>
      <c r="D30" s="125"/>
      <c r="E30" s="3"/>
      <c r="F30" s="87"/>
      <c r="G30" s="92"/>
      <c r="H30" s="127"/>
      <c r="I30" s="97"/>
      <c r="J30" s="128"/>
      <c r="K30" s="128"/>
      <c r="L30" s="89"/>
      <c r="M30" s="239"/>
      <c r="N30" s="129"/>
      <c r="O30" s="4"/>
      <c r="P30" s="243"/>
      <c r="Q30" s="244"/>
      <c r="R30" s="244"/>
      <c r="S30" s="244"/>
      <c r="T30" s="244"/>
      <c r="U30" s="244"/>
      <c r="V30" s="245"/>
      <c r="W30" s="238"/>
      <c r="X30" s="241"/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1" customFormat="1" ht="18.5" customHeight="1">
      <c r="B31" s="191"/>
      <c r="D31" s="148"/>
      <c r="E31" s="192">
        <f>SUM(E18:E30)</f>
        <v>400</v>
      </c>
      <c r="F31" s="192" t="s">
        <v>196</v>
      </c>
      <c r="G31" s="193"/>
      <c r="H31" s="194"/>
      <c r="I31" s="195">
        <f>SUM(I18:I30)</f>
        <v>1448</v>
      </c>
      <c r="J31" s="194"/>
      <c r="K31" s="194"/>
      <c r="L31" s="194"/>
      <c r="M31" s="240">
        <f>SUM(M18:M30)</f>
        <v>37</v>
      </c>
      <c r="N31" s="195">
        <f>SUM(N18:N30)</f>
        <v>20</v>
      </c>
      <c r="O31" s="195" t="e">
        <f>SUM(O16:O30)</f>
        <v>#REF!</v>
      </c>
      <c r="P31" s="195"/>
      <c r="Q31" s="195">
        <f>SUM(Q16:Q30)</f>
        <v>0</v>
      </c>
      <c r="R31" s="195">
        <f>SUM(R16:R30)</f>
        <v>0</v>
      </c>
      <c r="S31" s="195"/>
      <c r="T31" s="195">
        <f>SUM(T16:T30)</f>
        <v>0</v>
      </c>
      <c r="U31" s="195">
        <f>SUM(U16:U30)</f>
        <v>0</v>
      </c>
      <c r="V31" s="195" t="e">
        <f>SUM(#REF!)</f>
        <v>#REF!</v>
      </c>
      <c r="W31" s="195">
        <f>SUM(W16:W30)</f>
        <v>0</v>
      </c>
      <c r="X31" s="242">
        <f>SUM(X18:X30)</f>
        <v>9.7810810810810819E-2</v>
      </c>
    </row>
    <row r="32" spans="1:34" ht="13.5" customHeight="1">
      <c r="B32" s="98"/>
      <c r="C32" s="99"/>
      <c r="D32" s="30"/>
      <c r="E32" s="100"/>
      <c r="F32" s="51"/>
      <c r="G32" s="51"/>
      <c r="H32" s="101" t="s">
        <v>51</v>
      </c>
      <c r="I32" s="55"/>
      <c r="J32" s="100"/>
      <c r="K32" s="100"/>
      <c r="L32" s="100"/>
      <c r="M32" s="102"/>
      <c r="N32" s="55"/>
      <c r="O32" s="53"/>
      <c r="P32" s="52"/>
      <c r="Q32" s="52"/>
      <c r="R32" s="52"/>
      <c r="S32" s="52"/>
      <c r="T32" s="52"/>
      <c r="U32" s="52"/>
      <c r="V32" s="53"/>
      <c r="W32" s="53"/>
      <c r="X32" s="57"/>
    </row>
    <row r="33" spans="2:27" ht="13.5" customHeight="1">
      <c r="B33" s="20" t="s">
        <v>52</v>
      </c>
      <c r="C33" s="21"/>
      <c r="D33" s="103"/>
      <c r="E33" s="104" t="s">
        <v>53</v>
      </c>
      <c r="F33" s="104"/>
      <c r="G33" s="41"/>
      <c r="H33" s="23" t="s">
        <v>54</v>
      </c>
      <c r="I33" s="105"/>
      <c r="J33" s="49" t="s">
        <v>55</v>
      </c>
      <c r="K33" s="106"/>
      <c r="L33" s="40" t="s">
        <v>56</v>
      </c>
      <c r="M33" s="40"/>
      <c r="N33" s="328" t="s">
        <v>57</v>
      </c>
      <c r="O33" s="329"/>
      <c r="P33" s="329"/>
      <c r="Q33" s="329"/>
      <c r="R33" s="329"/>
      <c r="S33" s="329"/>
      <c r="T33" s="329"/>
      <c r="U33" s="329"/>
      <c r="V33" s="329"/>
      <c r="W33" s="329"/>
      <c r="X33" s="330"/>
    </row>
    <row r="34" spans="2:27" ht="13.5" customHeight="1">
      <c r="B34" s="37" t="s">
        <v>58</v>
      </c>
      <c r="D34" s="107"/>
      <c r="E34" s="7" t="s">
        <v>59</v>
      </c>
      <c r="H34" s="108"/>
      <c r="I34" s="109" t="s">
        <v>60</v>
      </c>
      <c r="J34" s="37" t="s">
        <v>61</v>
      </c>
      <c r="K34" s="110"/>
      <c r="L34" s="43" t="s">
        <v>62</v>
      </c>
      <c r="M34" s="43"/>
      <c r="N34" s="38"/>
      <c r="X34" s="44"/>
    </row>
    <row r="35" spans="2:27" ht="13.5" customHeight="1">
      <c r="B35" s="37" t="s">
        <v>63</v>
      </c>
      <c r="D35" s="30"/>
      <c r="H35" s="331"/>
      <c r="I35" s="332"/>
      <c r="J35" s="37"/>
      <c r="K35" s="110"/>
      <c r="L35" s="43" t="s">
        <v>64</v>
      </c>
      <c r="M35" s="43"/>
      <c r="N35" s="38"/>
      <c r="X35" s="44"/>
    </row>
    <row r="36" spans="2:27" ht="13.5" customHeight="1">
      <c r="B36" s="51"/>
      <c r="C36" s="52"/>
      <c r="D36" s="111"/>
      <c r="E36" s="7" t="s">
        <v>65</v>
      </c>
      <c r="H36" s="108"/>
      <c r="I36" s="109"/>
      <c r="J36" s="37" t="s">
        <v>66</v>
      </c>
      <c r="K36" s="110"/>
      <c r="L36" s="43"/>
      <c r="M36" s="43"/>
      <c r="N36" s="38"/>
      <c r="X36" s="44"/>
    </row>
    <row r="37" spans="2:27" ht="13.5" customHeight="1">
      <c r="B37" s="20" t="s">
        <v>67</v>
      </c>
      <c r="C37" s="41"/>
      <c r="D37" s="22"/>
      <c r="E37" s="7" t="s">
        <v>68</v>
      </c>
      <c r="H37" s="112" t="s">
        <v>69</v>
      </c>
      <c r="I37" s="113"/>
      <c r="J37" s="37" t="s">
        <v>61</v>
      </c>
      <c r="K37" s="110"/>
      <c r="L37" s="43" t="s">
        <v>70</v>
      </c>
      <c r="M37" s="43"/>
      <c r="N37" s="38"/>
      <c r="X37" s="44"/>
    </row>
    <row r="38" spans="2:27" ht="13.5" customHeight="1">
      <c r="B38" s="9" t="s">
        <v>71</v>
      </c>
      <c r="D38" s="30"/>
      <c r="E38" s="7" t="s">
        <v>72</v>
      </c>
      <c r="H38" s="114"/>
      <c r="I38" s="115"/>
      <c r="J38" s="37" t="s">
        <v>73</v>
      </c>
      <c r="K38" s="110"/>
      <c r="L38" s="43" t="s">
        <v>74</v>
      </c>
      <c r="M38" s="43"/>
      <c r="N38" s="333" t="s">
        <v>75</v>
      </c>
      <c r="O38" s="334"/>
      <c r="P38" s="334"/>
      <c r="Q38" s="334"/>
      <c r="R38" s="334"/>
      <c r="S38" s="334"/>
      <c r="T38" s="334"/>
      <c r="U38" s="334"/>
      <c r="V38" s="334"/>
      <c r="W38" s="334"/>
      <c r="X38" s="335"/>
    </row>
    <row r="39" spans="2:27" ht="13.5" customHeight="1">
      <c r="B39" s="51"/>
      <c r="C39" s="52"/>
      <c r="D39" s="53"/>
      <c r="E39" s="52"/>
      <c r="F39" s="52"/>
      <c r="G39" s="52"/>
      <c r="H39" s="336" t="s">
        <v>577</v>
      </c>
      <c r="I39" s="337"/>
      <c r="J39" s="336" t="s">
        <v>576</v>
      </c>
      <c r="K39" s="337"/>
      <c r="L39" s="52"/>
      <c r="M39" s="56"/>
      <c r="N39" s="338" t="s">
        <v>76</v>
      </c>
      <c r="O39" s="339"/>
      <c r="P39" s="339"/>
      <c r="Q39" s="339"/>
      <c r="R39" s="339"/>
      <c r="S39" s="339"/>
      <c r="T39" s="339"/>
      <c r="U39" s="339"/>
      <c r="V39" s="339"/>
      <c r="W39" s="339"/>
      <c r="X39" s="340"/>
    </row>
    <row r="40" spans="2:27" ht="13.5" customHeight="1"/>
    <row r="41" spans="2:27" ht="13.5" customHeight="1"/>
    <row r="42" spans="2:27" ht="13.5" customHeight="1"/>
    <row r="43" spans="2:27" ht="8.5" customHeight="1"/>
    <row r="44" spans="2:27" ht="13.5" customHeight="1">
      <c r="B44" s="116"/>
      <c r="C44" s="116"/>
      <c r="E44" s="117"/>
      <c r="F44" s="117"/>
      <c r="H44" s="116"/>
      <c r="J44" s="116"/>
    </row>
    <row r="45" spans="2:27" s="1" customFormat="1" ht="22.5" customHeight="1">
      <c r="B45" s="116"/>
      <c r="C45" s="116"/>
      <c r="D45" s="7"/>
      <c r="E45" s="116"/>
      <c r="F45" s="116"/>
      <c r="G45" s="7"/>
      <c r="H45" s="116"/>
      <c r="J45" s="116"/>
      <c r="K45" s="7"/>
      <c r="L45" s="7"/>
      <c r="O45" s="7"/>
      <c r="P45" s="7"/>
      <c r="Q45" s="7"/>
      <c r="R45" s="7"/>
      <c r="S45" s="7"/>
      <c r="T45" s="7"/>
      <c r="U45" s="7"/>
      <c r="V45" s="7"/>
      <c r="W45" s="7"/>
      <c r="X45" s="11"/>
      <c r="Y45" s="7"/>
      <c r="Z45" s="7"/>
      <c r="AA45" s="7"/>
    </row>
    <row r="46" spans="2:27" s="1" customFormat="1" ht="22.5" customHeight="1">
      <c r="B46" s="116"/>
      <c r="C46" s="116"/>
      <c r="D46" s="7"/>
      <c r="E46" s="7"/>
      <c r="F46" s="7"/>
      <c r="G46" s="7"/>
      <c r="H46" s="116"/>
      <c r="J46" s="116"/>
      <c r="K46" s="118"/>
      <c r="L46" s="7"/>
      <c r="O46" s="7"/>
      <c r="P46" s="7"/>
      <c r="Q46" s="7"/>
      <c r="R46" s="7"/>
      <c r="S46" s="7"/>
      <c r="T46" s="7"/>
      <c r="U46" s="7"/>
      <c r="V46" s="7"/>
      <c r="W46" s="7"/>
      <c r="X46" s="11"/>
      <c r="Y46" s="7"/>
      <c r="Z46" s="7"/>
      <c r="AA46" s="7"/>
    </row>
    <row r="47" spans="2:27" s="1" customFormat="1" ht="22.5" customHeight="1">
      <c r="B47" s="116"/>
      <c r="C47" s="116"/>
      <c r="D47" s="7"/>
      <c r="E47" s="7"/>
      <c r="F47" s="7"/>
      <c r="G47" s="7"/>
      <c r="H47" s="116"/>
      <c r="J47" s="116"/>
      <c r="K47" s="7"/>
      <c r="L47" s="7"/>
      <c r="O47" s="7"/>
      <c r="P47" s="7"/>
      <c r="Q47" s="7"/>
      <c r="R47" s="7"/>
      <c r="S47" s="7"/>
      <c r="T47" s="7"/>
      <c r="U47" s="7"/>
      <c r="V47" s="7"/>
      <c r="W47" s="7"/>
      <c r="X47" s="11"/>
      <c r="Y47" s="7"/>
      <c r="Z47" s="7"/>
      <c r="AA47" s="7"/>
    </row>
    <row r="48" spans="2:27" s="1" customFormat="1" ht="22.5" customHeight="1">
      <c r="B48" s="116"/>
      <c r="C48" s="116"/>
      <c r="D48" s="7"/>
      <c r="E48" s="7"/>
      <c r="F48" s="7"/>
      <c r="G48" s="7"/>
      <c r="H48" s="116"/>
      <c r="J48" s="116"/>
      <c r="K48" s="7"/>
      <c r="L48" s="7"/>
      <c r="O48" s="7"/>
      <c r="P48" s="7"/>
      <c r="Q48" s="7"/>
      <c r="R48" s="7"/>
      <c r="S48" s="7"/>
      <c r="T48" s="7"/>
      <c r="U48" s="7"/>
      <c r="V48" s="7"/>
      <c r="W48" s="7"/>
      <c r="X48" s="11"/>
      <c r="Y48" s="7"/>
      <c r="Z48" s="7"/>
      <c r="AA48" s="7"/>
    </row>
    <row r="49" spans="2:27" s="1" customFormat="1" ht="22.5" customHeight="1">
      <c r="B49" s="116"/>
      <c r="C49" s="116"/>
      <c r="D49" s="7"/>
      <c r="E49" s="7"/>
      <c r="F49" s="7"/>
      <c r="G49" s="7"/>
      <c r="H49" s="116"/>
      <c r="J49" s="116"/>
      <c r="K49" s="7"/>
      <c r="L49" s="7"/>
      <c r="O49" s="7"/>
      <c r="P49" s="7"/>
      <c r="Q49" s="7"/>
      <c r="R49" s="7"/>
      <c r="S49" s="7"/>
      <c r="T49" s="7"/>
      <c r="U49" s="7"/>
      <c r="V49" s="7"/>
      <c r="W49" s="7"/>
      <c r="X49" s="11"/>
      <c r="Y49" s="7"/>
      <c r="Z49" s="7"/>
      <c r="AA49" s="7"/>
    </row>
    <row r="50" spans="2:27" s="1" customFormat="1" ht="22.5" customHeight="1">
      <c r="B50" s="116"/>
      <c r="C50" s="116"/>
      <c r="D50" s="7"/>
      <c r="E50" s="7"/>
      <c r="F50" s="7"/>
      <c r="G50" s="7"/>
      <c r="H50" s="116"/>
      <c r="J50" s="116"/>
      <c r="K50" s="7"/>
      <c r="L50" s="7"/>
      <c r="O50" s="7"/>
      <c r="P50" s="7"/>
      <c r="Q50" s="7"/>
      <c r="R50" s="7"/>
      <c r="S50" s="7"/>
      <c r="T50" s="7"/>
      <c r="U50" s="7"/>
      <c r="V50" s="7"/>
      <c r="W50" s="7"/>
      <c r="X50" s="11"/>
      <c r="Y50" s="7"/>
      <c r="Z50" s="7"/>
      <c r="AA50" s="7"/>
    </row>
    <row r="51" spans="2:27" s="1" customFormat="1" ht="22.5" customHeight="1">
      <c r="B51" s="116"/>
      <c r="C51" s="116"/>
      <c r="D51" s="7"/>
      <c r="E51" s="7"/>
      <c r="F51" s="7"/>
      <c r="G51" s="7"/>
      <c r="H51" s="116"/>
      <c r="J51" s="116"/>
      <c r="K51" s="7"/>
      <c r="L51" s="7"/>
      <c r="O51" s="7"/>
      <c r="P51" s="7"/>
      <c r="Q51" s="7"/>
      <c r="R51" s="7"/>
      <c r="S51" s="7"/>
      <c r="T51" s="7"/>
      <c r="U51" s="7"/>
      <c r="V51" s="7"/>
      <c r="W51" s="7"/>
      <c r="X51" s="11"/>
      <c r="Y51" s="7"/>
      <c r="Z51" s="7"/>
      <c r="AA51" s="7"/>
    </row>
    <row r="52" spans="2:27" s="1" customFormat="1" ht="22.5" customHeight="1">
      <c r="B52" s="116"/>
      <c r="C52" s="116"/>
      <c r="D52" s="7"/>
      <c r="E52" s="7"/>
      <c r="F52" s="7"/>
      <c r="G52" s="7"/>
      <c r="H52" s="116"/>
      <c r="J52" s="116"/>
      <c r="K52" s="7"/>
      <c r="L52" s="7"/>
      <c r="O52" s="7"/>
      <c r="P52" s="7"/>
      <c r="Q52" s="7"/>
      <c r="R52" s="7"/>
      <c r="S52" s="7"/>
      <c r="T52" s="7"/>
      <c r="U52" s="7"/>
      <c r="V52" s="7"/>
      <c r="W52" s="7"/>
      <c r="X52" s="11"/>
      <c r="Y52" s="7"/>
      <c r="Z52" s="7"/>
      <c r="AA52" s="7"/>
    </row>
    <row r="53" spans="2:27" s="1" customFormat="1" ht="22.5" customHeight="1">
      <c r="B53" s="116"/>
      <c r="C53" s="116"/>
      <c r="D53" s="7"/>
      <c r="E53" s="7"/>
      <c r="F53" s="7"/>
      <c r="G53" s="7"/>
      <c r="H53" s="116"/>
      <c r="J53" s="116"/>
      <c r="K53" s="7"/>
      <c r="L53" s="7"/>
      <c r="O53" s="7"/>
      <c r="P53" s="7"/>
      <c r="Q53" s="7"/>
      <c r="R53" s="7"/>
      <c r="S53" s="7"/>
      <c r="T53" s="7"/>
      <c r="U53" s="7"/>
      <c r="V53" s="7"/>
      <c r="W53" s="7"/>
      <c r="X53" s="11"/>
      <c r="Y53" s="7"/>
      <c r="Z53" s="7"/>
      <c r="AA53" s="7"/>
    </row>
    <row r="54" spans="2:27" s="1" customFormat="1" ht="22.5" customHeight="1">
      <c r="B54" s="116"/>
      <c r="C54" s="116"/>
      <c r="D54" s="7"/>
      <c r="E54" s="7"/>
      <c r="F54" s="7"/>
      <c r="G54" s="7"/>
      <c r="H54" s="116"/>
      <c r="J54" s="116"/>
      <c r="K54" s="7"/>
      <c r="L54" s="7"/>
      <c r="O54" s="7"/>
      <c r="P54" s="7"/>
      <c r="Q54" s="7"/>
      <c r="R54" s="7"/>
      <c r="S54" s="7"/>
      <c r="T54" s="7"/>
      <c r="U54" s="7"/>
      <c r="V54" s="7"/>
      <c r="W54" s="7"/>
      <c r="X54" s="11"/>
      <c r="Y54" s="7"/>
      <c r="Z54" s="7"/>
      <c r="AA54" s="7"/>
    </row>
    <row r="55" spans="2:27" s="1" customFormat="1" ht="22.5" customHeight="1">
      <c r="B55" s="116"/>
      <c r="C55" s="116"/>
      <c r="D55" s="7"/>
      <c r="E55" s="7"/>
      <c r="F55" s="7"/>
      <c r="G55" s="7"/>
      <c r="H55" s="116"/>
      <c r="J55" s="116"/>
      <c r="K55" s="7"/>
      <c r="L55" s="7"/>
      <c r="O55" s="7"/>
      <c r="P55" s="7"/>
      <c r="Q55" s="7"/>
      <c r="R55" s="7"/>
      <c r="S55" s="7"/>
      <c r="T55" s="7"/>
      <c r="U55" s="7"/>
      <c r="V55" s="7"/>
      <c r="W55" s="7"/>
      <c r="X55" s="11"/>
      <c r="Y55" s="7"/>
      <c r="Z55" s="7"/>
      <c r="AA55" s="7"/>
    </row>
    <row r="56" spans="2:27" s="1" customFormat="1" ht="22.5" customHeight="1">
      <c r="B56" s="116"/>
      <c r="C56" s="116"/>
      <c r="D56" s="7"/>
      <c r="E56" s="7"/>
      <c r="F56" s="7"/>
      <c r="G56" s="7"/>
      <c r="H56" s="116"/>
      <c r="J56" s="116"/>
      <c r="K56" s="7"/>
      <c r="L56" s="7"/>
      <c r="O56" s="7"/>
      <c r="P56" s="7"/>
      <c r="Q56" s="7"/>
      <c r="R56" s="7"/>
      <c r="S56" s="7"/>
      <c r="T56" s="7"/>
      <c r="U56" s="7"/>
      <c r="V56" s="7"/>
      <c r="W56" s="7"/>
      <c r="X56" s="11"/>
      <c r="Y56" s="7"/>
      <c r="Z56" s="7"/>
      <c r="AA56" s="7"/>
    </row>
    <row r="57" spans="2:27" s="1" customFormat="1" ht="22.5" customHeight="1">
      <c r="B57" s="116"/>
      <c r="C57" s="116"/>
      <c r="D57" s="7"/>
      <c r="E57" s="7"/>
      <c r="F57" s="7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7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ht="20">
      <c r="C78" s="116"/>
      <c r="H78" s="116"/>
      <c r="J78" s="116"/>
    </row>
    <row r="79" spans="2:27" s="1" customFormat="1" ht="20">
      <c r="B79" s="7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0">
      <c r="B80" s="7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0">
      <c r="B81" s="7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0">
      <c r="B82" s="7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0">
      <c r="B83" s="7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0">
      <c r="B84" s="7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0">
      <c r="B85" s="7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0">
      <c r="B86" s="7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0">
      <c r="B87" s="7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0">
      <c r="B88" s="7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0">
      <c r="B89" s="7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ht="20">
      <c r="C90" s="116"/>
      <c r="H90" s="116"/>
      <c r="J90" s="116"/>
    </row>
    <row r="91" spans="2:27" ht="20">
      <c r="C91" s="116"/>
      <c r="H91" s="116"/>
      <c r="J91" s="116"/>
    </row>
    <row r="92" spans="2:27" ht="20">
      <c r="C92" s="116"/>
      <c r="H92" s="116"/>
      <c r="J92" s="116"/>
    </row>
    <row r="93" spans="2:27" ht="20">
      <c r="C93" s="116"/>
      <c r="H93" s="116"/>
      <c r="J93" s="116"/>
    </row>
    <row r="94" spans="2:27" ht="20">
      <c r="C94" s="116"/>
      <c r="H94" s="116"/>
      <c r="J94" s="116"/>
    </row>
    <row r="95" spans="2:27" ht="20">
      <c r="C95" s="116"/>
      <c r="H95" s="116"/>
      <c r="J95" s="116"/>
    </row>
    <row r="96" spans="2:27" ht="20">
      <c r="C96" s="116"/>
      <c r="H96" s="116"/>
      <c r="J96" s="116"/>
    </row>
    <row r="97" spans="3:10" ht="20">
      <c r="C97" s="116"/>
      <c r="H97" s="116"/>
      <c r="J97" s="116"/>
    </row>
    <row r="98" spans="3:10" ht="20">
      <c r="C98" s="116"/>
      <c r="H98" s="116"/>
      <c r="J98" s="116"/>
    </row>
    <row r="99" spans="3:10" ht="20">
      <c r="C99" s="116"/>
      <c r="H99" s="116"/>
      <c r="J99" s="116"/>
    </row>
    <row r="100" spans="3:10" ht="20">
      <c r="C100" s="116"/>
      <c r="H100" s="116"/>
      <c r="J100" s="116"/>
    </row>
    <row r="101" spans="3:10" ht="20">
      <c r="C101" s="116"/>
      <c r="H101" s="116"/>
      <c r="J101" s="116"/>
    </row>
    <row r="102" spans="3:10" ht="20">
      <c r="C102" s="116"/>
      <c r="H102" s="116"/>
      <c r="J102" s="116"/>
    </row>
    <row r="103" spans="3:10" ht="20">
      <c r="C103" s="116"/>
      <c r="H103" s="116"/>
      <c r="J103" s="116"/>
    </row>
    <row r="104" spans="3:10" ht="20">
      <c r="C104" s="116"/>
      <c r="H104" s="116"/>
      <c r="J104" s="116"/>
    </row>
    <row r="105" spans="3:10" ht="20">
      <c r="C105" s="116"/>
      <c r="H105" s="116"/>
      <c r="J105" s="116"/>
    </row>
    <row r="106" spans="3:10" ht="20">
      <c r="C106" s="116"/>
      <c r="H106" s="116"/>
      <c r="J106" s="116"/>
    </row>
    <row r="107" spans="3:10" ht="20">
      <c r="C107" s="116"/>
      <c r="H107" s="116"/>
      <c r="J107" s="116"/>
    </row>
    <row r="108" spans="3:10" ht="20">
      <c r="C108" s="116"/>
      <c r="H108" s="116"/>
      <c r="J108" s="116"/>
    </row>
    <row r="109" spans="3:10" ht="20">
      <c r="C109" s="116"/>
      <c r="H109" s="116"/>
      <c r="J109" s="116"/>
    </row>
    <row r="110" spans="3:10" ht="20">
      <c r="C110" s="116"/>
      <c r="H110" s="116"/>
      <c r="J110" s="116"/>
    </row>
    <row r="111" spans="3:10" ht="20">
      <c r="C111" s="116"/>
      <c r="H111" s="116"/>
      <c r="J111" s="116"/>
    </row>
    <row r="112" spans="3:10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</sheetData>
  <mergeCells count="16">
    <mergeCell ref="P23:V23"/>
    <mergeCell ref="P24:V24"/>
    <mergeCell ref="P26:V26"/>
    <mergeCell ref="P27:V27"/>
    <mergeCell ref="B9:C9"/>
    <mergeCell ref="P18:V18"/>
    <mergeCell ref="P19:V19"/>
    <mergeCell ref="P20:V20"/>
    <mergeCell ref="P21:V21"/>
    <mergeCell ref="N38:X38"/>
    <mergeCell ref="H39:I39"/>
    <mergeCell ref="J39:K39"/>
    <mergeCell ref="N39:X39"/>
    <mergeCell ref="P29:V29"/>
    <mergeCell ref="N33:X33"/>
    <mergeCell ref="H35:I35"/>
  </mergeCells>
  <printOptions horizontalCentered="1" verticalCentered="1"/>
  <pageMargins left="0" right="0" top="0.17" bottom="1.66" header="0" footer="1.46"/>
  <pageSetup paperSize="9" scale="60" firstPageNumber="4294963191" fitToHeight="2" orientation="landscape" r:id="rId1"/>
  <headerFooter alignWithMargins="0"/>
  <rowBreaks count="1" manualBreakCount="1">
    <brk id="45" max="23" man="1"/>
  </rowBrea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"/>
  <sheetViews>
    <sheetView topLeftCell="A22" zoomScale="70" zoomScaleNormal="70" workbookViewId="0">
      <selection activeCell="C26" sqref="C26"/>
    </sheetView>
  </sheetViews>
  <sheetFormatPr defaultRowHeight="12.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AH150"/>
  <sheetViews>
    <sheetView showGridLines="0" zoomScale="70" zoomScaleNormal="70" zoomScaleSheetLayoutView="100" workbookViewId="0">
      <selection activeCell="C20" sqref="C20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2.90625" style="7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5" style="7" customWidth="1"/>
    <col min="12" max="12" width="9.17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79" t="s">
        <v>589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590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 t="s">
        <v>591</v>
      </c>
      <c r="C9" s="350"/>
      <c r="D9" s="30"/>
      <c r="E9" s="37" t="s">
        <v>593</v>
      </c>
      <c r="H9" s="38" t="s">
        <v>15</v>
      </c>
      <c r="I9" s="39"/>
      <c r="J9" s="37" t="s">
        <v>601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592</v>
      </c>
      <c r="D10" s="45" t="s">
        <v>20</v>
      </c>
      <c r="E10" s="37" t="s">
        <v>594</v>
      </c>
      <c r="H10" s="38"/>
      <c r="I10" s="39"/>
      <c r="J10" s="272"/>
      <c r="K10" s="273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280" t="s">
        <v>600</v>
      </c>
      <c r="I11" s="39"/>
      <c r="J11" s="37" t="s">
        <v>602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581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20" customHeight="1">
      <c r="A19" s="123"/>
      <c r="B19" s="2">
        <v>1</v>
      </c>
      <c r="C19" s="133" t="s">
        <v>584</v>
      </c>
      <c r="D19" s="125" t="s">
        <v>583</v>
      </c>
      <c r="E19" s="3">
        <v>1</v>
      </c>
      <c r="F19" s="87" t="s">
        <v>196</v>
      </c>
      <c r="G19" s="92"/>
      <c r="H19" s="127">
        <v>103.13</v>
      </c>
      <c r="I19" s="97">
        <f t="shared" ref="I19:I20" si="0">IF(E19&gt;0,E19*H19,"-")</f>
        <v>103.13</v>
      </c>
      <c r="J19" s="128" t="s">
        <v>587</v>
      </c>
      <c r="K19" s="128" t="s">
        <v>50</v>
      </c>
      <c r="L19" s="89"/>
      <c r="M19" s="239">
        <v>10.5</v>
      </c>
      <c r="N19" s="129">
        <v>10</v>
      </c>
      <c r="O19" s="4"/>
      <c r="P19" s="325" t="s">
        <v>588</v>
      </c>
      <c r="Q19" s="326"/>
      <c r="R19" s="326"/>
      <c r="S19" s="326"/>
      <c r="T19" s="326"/>
      <c r="U19" s="326"/>
      <c r="V19" s="327"/>
      <c r="W19" s="238"/>
      <c r="X19" s="241">
        <f>N19/$M$19*$AA$19</f>
        <v>0.17233333333333331</v>
      </c>
      <c r="Y19" s="131"/>
      <c r="Z19" s="131"/>
      <c r="AA19" s="130">
        <f>70*47*55/1000000</f>
        <v>0.18095</v>
      </c>
      <c r="AB19" s="131"/>
      <c r="AC19" s="131"/>
      <c r="AD19" s="131"/>
      <c r="AE19" s="131"/>
      <c r="AF19" s="131"/>
      <c r="AG19" s="131"/>
      <c r="AH19" s="131"/>
    </row>
    <row r="20" spans="1:34" s="132" customFormat="1" ht="20" customHeight="1">
      <c r="A20" s="123"/>
      <c r="B20" s="2">
        <v>2</v>
      </c>
      <c r="C20" s="133" t="s">
        <v>585</v>
      </c>
      <c r="D20" s="125" t="s">
        <v>586</v>
      </c>
      <c r="E20" s="3">
        <v>1</v>
      </c>
      <c r="F20" s="87" t="s">
        <v>196</v>
      </c>
      <c r="G20" s="92"/>
      <c r="H20" s="127">
        <v>102.34</v>
      </c>
      <c r="I20" s="97">
        <f t="shared" si="0"/>
        <v>102.34</v>
      </c>
      <c r="J20" s="128" t="s">
        <v>587</v>
      </c>
      <c r="K20" s="128" t="s">
        <v>50</v>
      </c>
      <c r="L20" s="89"/>
      <c r="M20" s="239">
        <v>10.5</v>
      </c>
      <c r="N20" s="129">
        <v>10</v>
      </c>
      <c r="O20" s="4"/>
      <c r="P20" s="325"/>
      <c r="Q20" s="326"/>
      <c r="R20" s="326"/>
      <c r="S20" s="326"/>
      <c r="T20" s="326"/>
      <c r="U20" s="326"/>
      <c r="V20" s="327"/>
      <c r="W20" s="238"/>
      <c r="X20" s="241"/>
      <c r="Y20" s="131"/>
      <c r="Z20" s="131"/>
      <c r="AA20" s="130"/>
      <c r="AB20" s="131"/>
      <c r="AC20" s="131"/>
      <c r="AD20" s="131"/>
      <c r="AE20" s="131"/>
      <c r="AF20" s="131"/>
      <c r="AG20" s="131"/>
      <c r="AH20" s="131"/>
    </row>
    <row r="21" spans="1:34" s="132" customFormat="1" ht="20" customHeight="1">
      <c r="A21" s="123"/>
      <c r="B21" s="2"/>
      <c r="C21" s="124"/>
      <c r="D21" s="125"/>
      <c r="E21" s="3"/>
      <c r="F21" s="87"/>
      <c r="G21" s="138"/>
      <c r="H21" s="127"/>
      <c r="I21" s="97"/>
      <c r="J21" s="128"/>
      <c r="K21" s="128"/>
      <c r="L21" s="89"/>
      <c r="M21" s="239"/>
      <c r="N21" s="129"/>
      <c r="O21" s="4"/>
      <c r="P21" s="325"/>
      <c r="Q21" s="326"/>
      <c r="R21" s="326"/>
      <c r="S21" s="326"/>
      <c r="T21" s="326"/>
      <c r="U21" s="326"/>
      <c r="V21" s="327"/>
      <c r="W21" s="238"/>
      <c r="X21" s="241"/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20" customHeight="1">
      <c r="A22" s="123"/>
      <c r="B22" s="2"/>
      <c r="C22" s="124"/>
      <c r="D22" s="125"/>
      <c r="E22" s="3"/>
      <c r="F22" s="87"/>
      <c r="G22" s="92"/>
      <c r="H22" s="127"/>
      <c r="I22" s="97"/>
      <c r="J22" s="128"/>
      <c r="K22" s="128"/>
      <c r="L22" s="89"/>
      <c r="M22" s="239"/>
      <c r="N22" s="129"/>
      <c r="O22" s="4"/>
      <c r="P22" s="269"/>
      <c r="Q22" s="270"/>
      <c r="R22" s="270"/>
      <c r="S22" s="270"/>
      <c r="T22" s="270"/>
      <c r="U22" s="270"/>
      <c r="V22" s="271"/>
      <c r="W22" s="238"/>
      <c r="X22" s="241"/>
      <c r="Y22" s="131"/>
      <c r="Z22" s="131"/>
      <c r="AA22" s="130"/>
      <c r="AB22" s="131"/>
      <c r="AC22" s="131"/>
      <c r="AD22" s="131"/>
      <c r="AE22" s="131"/>
      <c r="AF22" s="131"/>
      <c r="AG22" s="131"/>
      <c r="AH22" s="131"/>
    </row>
    <row r="23" spans="1:34" s="132" customFormat="1" ht="20" customHeight="1">
      <c r="A23" s="123"/>
      <c r="B23" s="2"/>
      <c r="C23" s="144"/>
      <c r="D23" s="125"/>
      <c r="E23" s="3"/>
      <c r="F23" s="87"/>
      <c r="G23" s="92"/>
      <c r="H23" s="127"/>
      <c r="I23" s="97"/>
      <c r="J23" s="128"/>
      <c r="K23" s="128"/>
      <c r="L23" s="89"/>
      <c r="M23" s="239"/>
      <c r="N23" s="129"/>
      <c r="O23" s="4"/>
      <c r="P23" s="325"/>
      <c r="Q23" s="326"/>
      <c r="R23" s="326"/>
      <c r="S23" s="326"/>
      <c r="T23" s="326"/>
      <c r="U23" s="326"/>
      <c r="V23" s="327"/>
      <c r="W23" s="238"/>
      <c r="X23" s="241"/>
      <c r="Y23" s="131"/>
      <c r="Z23" s="131"/>
      <c r="AA23" s="130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24"/>
      <c r="D24" s="125"/>
      <c r="E24" s="3"/>
      <c r="F24" s="87"/>
      <c r="G24" s="92"/>
      <c r="H24" s="127"/>
      <c r="I24" s="97"/>
      <c r="J24" s="128"/>
      <c r="K24" s="128"/>
      <c r="L24" s="89"/>
      <c r="M24" s="239"/>
      <c r="N24" s="129"/>
      <c r="O24" s="4"/>
      <c r="P24" s="325"/>
      <c r="Q24" s="326"/>
      <c r="R24" s="326"/>
      <c r="S24" s="326"/>
      <c r="T24" s="326"/>
      <c r="U24" s="326"/>
      <c r="V24" s="327"/>
      <c r="W24" s="238"/>
      <c r="X24" s="241"/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"/>
      <c r="C25" s="144"/>
      <c r="D25" s="125"/>
      <c r="E25" s="3"/>
      <c r="F25" s="87"/>
      <c r="G25" s="92"/>
      <c r="H25" s="127"/>
      <c r="I25" s="97"/>
      <c r="J25" s="128"/>
      <c r="K25" s="128"/>
      <c r="L25" s="89"/>
      <c r="M25" s="239"/>
      <c r="N25" s="129"/>
      <c r="O25" s="4"/>
      <c r="P25" s="269"/>
      <c r="Q25" s="270"/>
      <c r="R25" s="270"/>
      <c r="S25" s="270"/>
      <c r="T25" s="270"/>
      <c r="U25" s="270"/>
      <c r="V25" s="271"/>
      <c r="W25" s="238"/>
      <c r="X25" s="241"/>
      <c r="Y25" s="131"/>
      <c r="Z25" s="131"/>
      <c r="AA25" s="130"/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44"/>
      <c r="D26" s="125"/>
      <c r="E26" s="3"/>
      <c r="F26" s="87"/>
      <c r="G26" s="92"/>
      <c r="H26" s="127"/>
      <c r="I26" s="97"/>
      <c r="J26" s="128"/>
      <c r="K26" s="128"/>
      <c r="L26" s="89"/>
      <c r="M26" s="239"/>
      <c r="N26" s="129"/>
      <c r="O26" s="4"/>
      <c r="P26" s="325"/>
      <c r="Q26" s="326"/>
      <c r="R26" s="326"/>
      <c r="S26" s="326"/>
      <c r="T26" s="326"/>
      <c r="U26" s="326"/>
      <c r="V26" s="327"/>
      <c r="W26" s="238"/>
      <c r="X26" s="241"/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20" customHeight="1">
      <c r="A27" s="123"/>
      <c r="B27" s="2"/>
      <c r="C27" s="124"/>
      <c r="D27" s="125"/>
      <c r="E27" s="3"/>
      <c r="F27" s="87"/>
      <c r="G27" s="92"/>
      <c r="H27" s="127"/>
      <c r="I27" s="97"/>
      <c r="J27" s="128"/>
      <c r="K27" s="128"/>
      <c r="L27" s="89"/>
      <c r="M27" s="239"/>
      <c r="N27" s="129"/>
      <c r="O27" s="4"/>
      <c r="P27" s="325"/>
      <c r="Q27" s="326"/>
      <c r="R27" s="326"/>
      <c r="S27" s="326"/>
      <c r="T27" s="326"/>
      <c r="U27" s="326"/>
      <c r="V27" s="327"/>
      <c r="W27" s="238"/>
      <c r="X27" s="241"/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20" customHeight="1">
      <c r="A28" s="123"/>
      <c r="B28" s="2"/>
      <c r="C28" s="124"/>
      <c r="D28" s="125"/>
      <c r="E28" s="3"/>
      <c r="F28" s="87"/>
      <c r="G28" s="92"/>
      <c r="H28" s="127"/>
      <c r="I28" s="97"/>
      <c r="J28" s="128"/>
      <c r="K28" s="128"/>
      <c r="L28" s="89"/>
      <c r="M28" s="239"/>
      <c r="N28" s="129"/>
      <c r="O28" s="4"/>
      <c r="P28" s="269"/>
      <c r="Q28" s="270"/>
      <c r="R28" s="270"/>
      <c r="S28" s="270"/>
      <c r="T28" s="270"/>
      <c r="U28" s="270"/>
      <c r="V28" s="271"/>
      <c r="W28" s="238"/>
      <c r="X28" s="241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20" customHeight="1">
      <c r="A29" s="123"/>
      <c r="B29" s="2"/>
      <c r="C29" s="144"/>
      <c r="D29" s="125"/>
      <c r="E29" s="3"/>
      <c r="F29" s="87"/>
      <c r="G29" s="92"/>
      <c r="H29" s="127"/>
      <c r="I29" s="97"/>
      <c r="J29" s="128"/>
      <c r="K29" s="128"/>
      <c r="L29" s="89"/>
      <c r="M29" s="239"/>
      <c r="N29" s="129"/>
      <c r="O29" s="4"/>
      <c r="P29" s="325"/>
      <c r="Q29" s="326"/>
      <c r="R29" s="326"/>
      <c r="S29" s="326"/>
      <c r="T29" s="326"/>
      <c r="U29" s="326"/>
      <c r="V29" s="327"/>
      <c r="W29" s="238"/>
      <c r="X29" s="241"/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20" customHeight="1">
      <c r="A30" s="123"/>
      <c r="B30" s="2"/>
      <c r="C30" s="144"/>
      <c r="D30" s="125"/>
      <c r="E30" s="3"/>
      <c r="F30" s="87"/>
      <c r="G30" s="92"/>
      <c r="H30" s="127"/>
      <c r="I30" s="97"/>
      <c r="J30" s="128"/>
      <c r="K30" s="128"/>
      <c r="L30" s="89"/>
      <c r="M30" s="239"/>
      <c r="N30" s="129"/>
      <c r="O30" s="4"/>
      <c r="P30" s="269"/>
      <c r="Q30" s="270"/>
      <c r="R30" s="270"/>
      <c r="S30" s="270"/>
      <c r="T30" s="270"/>
      <c r="U30" s="270"/>
      <c r="V30" s="271"/>
      <c r="W30" s="238"/>
      <c r="X30" s="241"/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1" customFormat="1" ht="18.5" customHeight="1">
      <c r="B31" s="191"/>
      <c r="D31" s="148"/>
      <c r="E31" s="192">
        <f>SUM(E18:E30)</f>
        <v>2</v>
      </c>
      <c r="F31" s="192" t="s">
        <v>196</v>
      </c>
      <c r="G31" s="193"/>
      <c r="H31" s="194"/>
      <c r="I31" s="195">
        <f>SUM(I18:I30)</f>
        <v>205.47</v>
      </c>
      <c r="J31" s="194"/>
      <c r="K31" s="194"/>
      <c r="L31" s="194"/>
      <c r="M31" s="240">
        <f>SUM(M18:M30)</f>
        <v>21</v>
      </c>
      <c r="N31" s="195">
        <f>SUM(N18:N30)</f>
        <v>20</v>
      </c>
      <c r="O31" s="195" t="e">
        <f>SUM(O16:O30)</f>
        <v>#REF!</v>
      </c>
      <c r="P31" s="195"/>
      <c r="Q31" s="195">
        <f>SUM(Q16:Q30)</f>
        <v>0</v>
      </c>
      <c r="R31" s="195">
        <f>SUM(R16:R30)</f>
        <v>0</v>
      </c>
      <c r="S31" s="195"/>
      <c r="T31" s="195">
        <f>SUM(T16:T30)</f>
        <v>0</v>
      </c>
      <c r="U31" s="195">
        <f>SUM(U16:U30)</f>
        <v>0</v>
      </c>
      <c r="V31" s="195" t="e">
        <f>SUM(#REF!)</f>
        <v>#REF!</v>
      </c>
      <c r="W31" s="195">
        <f>SUM(W16:W30)</f>
        <v>0</v>
      </c>
      <c r="X31" s="242">
        <f>SUM(X18:X30)</f>
        <v>0.17233333333333331</v>
      </c>
    </row>
    <row r="32" spans="1:34" ht="13.5" customHeight="1">
      <c r="B32" s="98"/>
      <c r="C32" s="99"/>
      <c r="D32" s="30"/>
      <c r="E32" s="100"/>
      <c r="F32" s="51"/>
      <c r="G32" s="51"/>
      <c r="H32" s="101" t="s">
        <v>51</v>
      </c>
      <c r="I32" s="55"/>
      <c r="J32" s="100"/>
      <c r="K32" s="100"/>
      <c r="L32" s="100"/>
      <c r="M32" s="102"/>
      <c r="N32" s="55"/>
      <c r="O32" s="53"/>
      <c r="P32" s="52"/>
      <c r="Q32" s="52"/>
      <c r="R32" s="52"/>
      <c r="S32" s="52"/>
      <c r="T32" s="52"/>
      <c r="U32" s="52"/>
      <c r="V32" s="53"/>
      <c r="W32" s="53"/>
      <c r="X32" s="57"/>
    </row>
    <row r="33" spans="2:27" ht="13.5" customHeight="1">
      <c r="B33" s="20" t="s">
        <v>52</v>
      </c>
      <c r="C33" s="21"/>
      <c r="D33" s="103"/>
      <c r="E33" s="104" t="s">
        <v>53</v>
      </c>
      <c r="F33" s="104"/>
      <c r="G33" s="41"/>
      <c r="H33" s="23" t="s">
        <v>54</v>
      </c>
      <c r="I33" s="105"/>
      <c r="J33" s="49" t="s">
        <v>55</v>
      </c>
      <c r="K33" s="106"/>
      <c r="L33" s="40" t="s">
        <v>56</v>
      </c>
      <c r="M33" s="40"/>
      <c r="N33" s="328" t="s">
        <v>57</v>
      </c>
      <c r="O33" s="329"/>
      <c r="P33" s="329"/>
      <c r="Q33" s="329"/>
      <c r="R33" s="329"/>
      <c r="S33" s="329"/>
      <c r="T33" s="329"/>
      <c r="U33" s="329"/>
      <c r="V33" s="329"/>
      <c r="W33" s="329"/>
      <c r="X33" s="330"/>
    </row>
    <row r="34" spans="2:27" ht="13.5" customHeight="1">
      <c r="B34" s="37" t="s">
        <v>58</v>
      </c>
      <c r="D34" s="107"/>
      <c r="E34" s="7" t="s">
        <v>59</v>
      </c>
      <c r="H34" s="108"/>
      <c r="I34" s="109" t="s">
        <v>60</v>
      </c>
      <c r="J34" s="37" t="s">
        <v>61</v>
      </c>
      <c r="K34" s="110"/>
      <c r="L34" s="43" t="s">
        <v>62</v>
      </c>
      <c r="M34" s="43"/>
      <c r="N34" s="38"/>
      <c r="X34" s="44"/>
    </row>
    <row r="35" spans="2:27" ht="13.5" customHeight="1">
      <c r="B35" s="37" t="s">
        <v>63</v>
      </c>
      <c r="D35" s="30"/>
      <c r="H35" s="331"/>
      <c r="I35" s="332"/>
      <c r="J35" s="37"/>
      <c r="K35" s="110"/>
      <c r="L35" s="43" t="s">
        <v>64</v>
      </c>
      <c r="M35" s="43"/>
      <c r="N35" s="38"/>
      <c r="X35" s="44"/>
    </row>
    <row r="36" spans="2:27" ht="13.5" customHeight="1">
      <c r="B36" s="51"/>
      <c r="C36" s="52"/>
      <c r="D36" s="111"/>
      <c r="E36" s="7" t="s">
        <v>65</v>
      </c>
      <c r="H36" s="108"/>
      <c r="I36" s="109"/>
      <c r="J36" s="37" t="s">
        <v>66</v>
      </c>
      <c r="K36" s="110"/>
      <c r="L36" s="43"/>
      <c r="M36" s="43"/>
      <c r="N36" s="38"/>
      <c r="X36" s="44"/>
    </row>
    <row r="37" spans="2:27" ht="13.5" customHeight="1">
      <c r="B37" s="20" t="s">
        <v>67</v>
      </c>
      <c r="C37" s="41"/>
      <c r="D37" s="22"/>
      <c r="E37" s="7" t="s">
        <v>68</v>
      </c>
      <c r="H37" s="112" t="s">
        <v>69</v>
      </c>
      <c r="I37" s="113"/>
      <c r="J37" s="37" t="s">
        <v>61</v>
      </c>
      <c r="K37" s="110"/>
      <c r="L37" s="43" t="s">
        <v>70</v>
      </c>
      <c r="M37" s="43"/>
      <c r="N37" s="38"/>
      <c r="X37" s="44"/>
    </row>
    <row r="38" spans="2:27" ht="13.5" customHeight="1">
      <c r="B38" s="9" t="s">
        <v>595</v>
      </c>
      <c r="D38" s="30"/>
      <c r="E38" s="7" t="s">
        <v>72</v>
      </c>
      <c r="H38" s="114"/>
      <c r="I38" s="115"/>
      <c r="J38" s="37" t="s">
        <v>73</v>
      </c>
      <c r="K38" s="110"/>
      <c r="L38" s="43" t="s">
        <v>74</v>
      </c>
      <c r="M38" s="43"/>
      <c r="N38" s="333" t="s">
        <v>75</v>
      </c>
      <c r="O38" s="334"/>
      <c r="P38" s="334"/>
      <c r="Q38" s="334"/>
      <c r="R38" s="334"/>
      <c r="S38" s="334"/>
      <c r="T38" s="334"/>
      <c r="U38" s="334"/>
      <c r="V38" s="334"/>
      <c r="W38" s="334"/>
      <c r="X38" s="335"/>
    </row>
    <row r="39" spans="2:27" ht="13.5" customHeight="1">
      <c r="B39" s="51"/>
      <c r="C39" s="52"/>
      <c r="D39" s="53"/>
      <c r="E39" s="52"/>
      <c r="F39" s="52"/>
      <c r="G39" s="52"/>
      <c r="H39" s="336" t="s">
        <v>604</v>
      </c>
      <c r="I39" s="337"/>
      <c r="J39" s="336" t="s">
        <v>603</v>
      </c>
      <c r="K39" s="337"/>
      <c r="L39" s="52"/>
      <c r="M39" s="56"/>
      <c r="N39" s="338" t="s">
        <v>76</v>
      </c>
      <c r="O39" s="339"/>
      <c r="P39" s="339"/>
      <c r="Q39" s="339"/>
      <c r="R39" s="339"/>
      <c r="S39" s="339"/>
      <c r="T39" s="339"/>
      <c r="U39" s="339"/>
      <c r="V39" s="339"/>
      <c r="W39" s="339"/>
      <c r="X39" s="340"/>
    </row>
    <row r="40" spans="2:27" ht="13.5" customHeight="1"/>
    <row r="41" spans="2:27" ht="13.5" customHeight="1"/>
    <row r="42" spans="2:27" ht="13.5" customHeight="1"/>
    <row r="43" spans="2:27" ht="8.5" customHeight="1"/>
    <row r="44" spans="2:27" ht="13.5" customHeight="1">
      <c r="B44" s="116"/>
      <c r="C44" s="116"/>
      <c r="E44" s="117"/>
      <c r="F44" s="117"/>
      <c r="H44" s="116"/>
      <c r="J44" s="116"/>
    </row>
    <row r="45" spans="2:27" s="1" customFormat="1" ht="22.5" customHeight="1">
      <c r="B45" s="116"/>
      <c r="C45" s="116"/>
      <c r="D45" s="7"/>
      <c r="E45" s="116"/>
      <c r="F45" s="116"/>
      <c r="G45" s="7"/>
      <c r="H45" s="116"/>
      <c r="J45" s="116"/>
      <c r="K45" s="7"/>
      <c r="L45" s="7"/>
      <c r="O45" s="7"/>
      <c r="P45" s="7"/>
      <c r="Q45" s="7"/>
      <c r="R45" s="7"/>
      <c r="S45" s="7"/>
      <c r="T45" s="7"/>
      <c r="U45" s="7"/>
      <c r="V45" s="7"/>
      <c r="W45" s="7"/>
      <c r="X45" s="11"/>
      <c r="Y45" s="7"/>
      <c r="Z45" s="7"/>
      <c r="AA45" s="7"/>
    </row>
    <row r="46" spans="2:27" s="1" customFormat="1" ht="22.5" customHeight="1">
      <c r="B46" s="116"/>
      <c r="C46" s="116"/>
      <c r="D46" s="7"/>
      <c r="E46" s="7"/>
      <c r="F46" s="7"/>
      <c r="G46" s="7"/>
      <c r="H46" s="116"/>
      <c r="J46" s="116"/>
      <c r="K46" s="118"/>
      <c r="L46" s="7"/>
      <c r="O46" s="7"/>
      <c r="P46" s="7"/>
      <c r="Q46" s="7"/>
      <c r="R46" s="7"/>
      <c r="S46" s="7"/>
      <c r="T46" s="7"/>
      <c r="U46" s="7"/>
      <c r="V46" s="7"/>
      <c r="W46" s="7"/>
      <c r="X46" s="11"/>
      <c r="Y46" s="7"/>
      <c r="Z46" s="7"/>
      <c r="AA46" s="7"/>
    </row>
    <row r="47" spans="2:27" s="1" customFormat="1" ht="22.5" customHeight="1">
      <c r="B47" s="116"/>
      <c r="C47" s="116"/>
      <c r="D47" s="7"/>
      <c r="E47" s="7"/>
      <c r="F47" s="7"/>
      <c r="G47" s="7"/>
      <c r="H47" s="116"/>
      <c r="J47" s="116"/>
      <c r="K47" s="7"/>
      <c r="L47" s="7"/>
      <c r="O47" s="7"/>
      <c r="P47" s="7"/>
      <c r="Q47" s="7"/>
      <c r="R47" s="7"/>
      <c r="S47" s="7"/>
      <c r="T47" s="7"/>
      <c r="U47" s="7"/>
      <c r="V47" s="7"/>
      <c r="W47" s="7"/>
      <c r="X47" s="11"/>
      <c r="Y47" s="7"/>
      <c r="Z47" s="7"/>
      <c r="AA47" s="7"/>
    </row>
    <row r="48" spans="2:27" s="1" customFormat="1" ht="22.5" customHeight="1">
      <c r="B48" s="116"/>
      <c r="C48" s="116"/>
      <c r="D48" s="7"/>
      <c r="E48" s="7"/>
      <c r="F48" s="7"/>
      <c r="G48" s="7"/>
      <c r="H48" s="116"/>
      <c r="J48" s="116"/>
      <c r="K48" s="7"/>
      <c r="L48" s="7"/>
      <c r="O48" s="7"/>
      <c r="P48" s="7"/>
      <c r="Q48" s="7"/>
      <c r="R48" s="7"/>
      <c r="S48" s="7"/>
      <c r="T48" s="7"/>
      <c r="U48" s="7"/>
      <c r="V48" s="7"/>
      <c r="W48" s="7"/>
      <c r="X48" s="11"/>
      <c r="Y48" s="7"/>
      <c r="Z48" s="7"/>
      <c r="AA48" s="7"/>
    </row>
    <row r="49" spans="2:27" s="1" customFormat="1" ht="22.5" customHeight="1">
      <c r="B49" s="116"/>
      <c r="C49" s="116"/>
      <c r="D49" s="7"/>
      <c r="E49" s="7"/>
      <c r="F49" s="7"/>
      <c r="G49" s="7"/>
      <c r="H49" s="116"/>
      <c r="J49" s="116"/>
      <c r="K49" s="7"/>
      <c r="L49" s="7"/>
      <c r="O49" s="7"/>
      <c r="P49" s="7"/>
      <c r="Q49" s="7"/>
      <c r="R49" s="7"/>
      <c r="S49" s="7"/>
      <c r="T49" s="7"/>
      <c r="U49" s="7"/>
      <c r="V49" s="7"/>
      <c r="W49" s="7"/>
      <c r="X49" s="11"/>
      <c r="Y49" s="7"/>
      <c r="Z49" s="7"/>
      <c r="AA49" s="7"/>
    </row>
    <row r="50" spans="2:27" s="1" customFormat="1" ht="22.5" customHeight="1">
      <c r="B50" s="116"/>
      <c r="C50" s="116"/>
      <c r="D50" s="7"/>
      <c r="E50" s="7"/>
      <c r="F50" s="7"/>
      <c r="G50" s="7"/>
      <c r="H50" s="116"/>
      <c r="J50" s="116"/>
      <c r="K50" s="7"/>
      <c r="L50" s="7"/>
      <c r="O50" s="7"/>
      <c r="P50" s="7"/>
      <c r="Q50" s="7"/>
      <c r="R50" s="7"/>
      <c r="S50" s="7"/>
      <c r="T50" s="7"/>
      <c r="U50" s="7"/>
      <c r="V50" s="7"/>
      <c r="W50" s="7"/>
      <c r="X50" s="11"/>
      <c r="Y50" s="7"/>
      <c r="Z50" s="7"/>
      <c r="AA50" s="7"/>
    </row>
    <row r="51" spans="2:27" s="1" customFormat="1" ht="22.5" customHeight="1">
      <c r="B51" s="116"/>
      <c r="C51" s="116"/>
      <c r="D51" s="7"/>
      <c r="E51" s="7"/>
      <c r="F51" s="7"/>
      <c r="G51" s="7"/>
      <c r="H51" s="116"/>
      <c r="J51" s="116"/>
      <c r="K51" s="7"/>
      <c r="L51" s="7"/>
      <c r="O51" s="7"/>
      <c r="P51" s="7"/>
      <c r="Q51" s="7"/>
      <c r="R51" s="7"/>
      <c r="S51" s="7"/>
      <c r="T51" s="7"/>
      <c r="U51" s="7"/>
      <c r="V51" s="7"/>
      <c r="W51" s="7"/>
      <c r="X51" s="11"/>
      <c r="Y51" s="7"/>
      <c r="Z51" s="7"/>
      <c r="AA51" s="7"/>
    </row>
    <row r="52" spans="2:27" s="1" customFormat="1" ht="22.5" customHeight="1">
      <c r="B52" s="116"/>
      <c r="C52" s="116"/>
      <c r="D52" s="7"/>
      <c r="E52" s="7"/>
      <c r="F52" s="7"/>
      <c r="G52" s="7"/>
      <c r="H52" s="116"/>
      <c r="J52" s="116"/>
      <c r="K52" s="7"/>
      <c r="L52" s="7"/>
      <c r="O52" s="7"/>
      <c r="P52" s="7"/>
      <c r="Q52" s="7"/>
      <c r="R52" s="7"/>
      <c r="S52" s="7"/>
      <c r="T52" s="7"/>
      <c r="U52" s="7"/>
      <c r="V52" s="7"/>
      <c r="W52" s="7"/>
      <c r="X52" s="11"/>
      <c r="Y52" s="7"/>
      <c r="Z52" s="7"/>
      <c r="AA52" s="7"/>
    </row>
    <row r="53" spans="2:27" s="1" customFormat="1" ht="22.5" customHeight="1">
      <c r="B53" s="116"/>
      <c r="C53" s="116"/>
      <c r="D53" s="7"/>
      <c r="E53" s="7"/>
      <c r="F53" s="7"/>
      <c r="G53" s="7"/>
      <c r="H53" s="116"/>
      <c r="J53" s="116"/>
      <c r="K53" s="7"/>
      <c r="L53" s="7"/>
      <c r="O53" s="7"/>
      <c r="P53" s="7"/>
      <c r="Q53" s="7"/>
      <c r="R53" s="7"/>
      <c r="S53" s="7"/>
      <c r="T53" s="7"/>
      <c r="U53" s="7"/>
      <c r="V53" s="7"/>
      <c r="W53" s="7"/>
      <c r="X53" s="11"/>
      <c r="Y53" s="7"/>
      <c r="Z53" s="7"/>
      <c r="AA53" s="7"/>
    </row>
    <row r="54" spans="2:27" s="1" customFormat="1" ht="22.5" customHeight="1">
      <c r="B54" s="116"/>
      <c r="C54" s="116"/>
      <c r="D54" s="7"/>
      <c r="E54" s="7"/>
      <c r="F54" s="7"/>
      <c r="G54" s="7"/>
      <c r="H54" s="116"/>
      <c r="J54" s="116"/>
      <c r="K54" s="7"/>
      <c r="L54" s="7"/>
      <c r="O54" s="7"/>
      <c r="P54" s="7"/>
      <c r="Q54" s="7"/>
      <c r="R54" s="7"/>
      <c r="S54" s="7"/>
      <c r="T54" s="7"/>
      <c r="U54" s="7"/>
      <c r="V54" s="7"/>
      <c r="W54" s="7"/>
      <c r="X54" s="11"/>
      <c r="Y54" s="7"/>
      <c r="Z54" s="7"/>
      <c r="AA54" s="7"/>
    </row>
    <row r="55" spans="2:27" s="1" customFormat="1" ht="22.5" customHeight="1">
      <c r="B55" s="116"/>
      <c r="C55" s="116"/>
      <c r="D55" s="7"/>
      <c r="E55" s="7"/>
      <c r="F55" s="7"/>
      <c r="G55" s="7"/>
      <c r="H55" s="116"/>
      <c r="J55" s="116"/>
      <c r="K55" s="7"/>
      <c r="L55" s="7"/>
      <c r="O55" s="7"/>
      <c r="P55" s="7"/>
      <c r="Q55" s="7"/>
      <c r="R55" s="7"/>
      <c r="S55" s="7"/>
      <c r="T55" s="7"/>
      <c r="U55" s="7"/>
      <c r="V55" s="7"/>
      <c r="W55" s="7"/>
      <c r="X55" s="11"/>
      <c r="Y55" s="7"/>
      <c r="Z55" s="7"/>
      <c r="AA55" s="7"/>
    </row>
    <row r="56" spans="2:27" s="1" customFormat="1" ht="22.5" customHeight="1">
      <c r="B56" s="116"/>
      <c r="C56" s="116"/>
      <c r="D56" s="7"/>
      <c r="E56" s="7"/>
      <c r="F56" s="7"/>
      <c r="G56" s="7"/>
      <c r="H56" s="116"/>
      <c r="J56" s="116"/>
      <c r="K56" s="7"/>
      <c r="L56" s="7"/>
      <c r="O56" s="7"/>
      <c r="P56" s="7"/>
      <c r="Q56" s="7"/>
      <c r="R56" s="7"/>
      <c r="S56" s="7"/>
      <c r="T56" s="7"/>
      <c r="U56" s="7"/>
      <c r="V56" s="7"/>
      <c r="W56" s="7"/>
      <c r="X56" s="11"/>
      <c r="Y56" s="7"/>
      <c r="Z56" s="7"/>
      <c r="AA56" s="7"/>
    </row>
    <row r="57" spans="2:27" s="1" customFormat="1" ht="22.5" customHeight="1">
      <c r="B57" s="116"/>
      <c r="C57" s="116"/>
      <c r="D57" s="7"/>
      <c r="E57" s="7"/>
      <c r="F57" s="7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7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ht="20">
      <c r="C78" s="116"/>
      <c r="H78" s="116"/>
      <c r="J78" s="116"/>
    </row>
    <row r="79" spans="2:27" s="1" customFormat="1" ht="20">
      <c r="B79" s="7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0">
      <c r="B80" s="7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0">
      <c r="B81" s="7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0">
      <c r="B82" s="7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0">
      <c r="B83" s="7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0">
      <c r="B84" s="7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0">
      <c r="B85" s="7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0">
      <c r="B86" s="7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0">
      <c r="B87" s="7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0">
      <c r="B88" s="7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0">
      <c r="B89" s="7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ht="20">
      <c r="C90" s="116"/>
      <c r="H90" s="116"/>
      <c r="J90" s="116"/>
    </row>
    <row r="91" spans="2:27" ht="20">
      <c r="C91" s="116"/>
      <c r="H91" s="116"/>
      <c r="J91" s="116"/>
    </row>
    <row r="92" spans="2:27" ht="20">
      <c r="C92" s="116"/>
      <c r="H92" s="116"/>
      <c r="J92" s="116"/>
    </row>
    <row r="93" spans="2:27" ht="20">
      <c r="C93" s="116"/>
      <c r="H93" s="116"/>
      <c r="J93" s="116"/>
    </row>
    <row r="94" spans="2:27" ht="20">
      <c r="C94" s="116"/>
      <c r="H94" s="116"/>
      <c r="J94" s="116"/>
    </row>
    <row r="95" spans="2:27" ht="20">
      <c r="C95" s="116"/>
      <c r="H95" s="116"/>
      <c r="J95" s="116"/>
    </row>
    <row r="96" spans="2:27" ht="20">
      <c r="C96" s="116"/>
      <c r="H96" s="116"/>
      <c r="J96" s="116"/>
    </row>
    <row r="97" spans="3:10" ht="20">
      <c r="C97" s="116"/>
      <c r="H97" s="116"/>
      <c r="J97" s="116"/>
    </row>
    <row r="98" spans="3:10" ht="20">
      <c r="C98" s="116"/>
      <c r="H98" s="116"/>
      <c r="J98" s="116"/>
    </row>
    <row r="99" spans="3:10" ht="20">
      <c r="C99" s="116"/>
      <c r="H99" s="116"/>
      <c r="J99" s="116"/>
    </row>
    <row r="100" spans="3:10" ht="20">
      <c r="C100" s="116"/>
      <c r="H100" s="116"/>
      <c r="J100" s="116"/>
    </row>
    <row r="101" spans="3:10" ht="20">
      <c r="C101" s="116"/>
      <c r="H101" s="116"/>
      <c r="J101" s="116"/>
    </row>
    <row r="102" spans="3:10" ht="20">
      <c r="C102" s="116"/>
      <c r="H102" s="116"/>
      <c r="J102" s="116"/>
    </row>
    <row r="103" spans="3:10" ht="20">
      <c r="C103" s="116"/>
      <c r="H103" s="116"/>
      <c r="J103" s="116"/>
    </row>
    <row r="104" spans="3:10" ht="20">
      <c r="C104" s="116"/>
      <c r="H104" s="116"/>
      <c r="J104" s="116"/>
    </row>
    <row r="105" spans="3:10" ht="20">
      <c r="C105" s="116"/>
      <c r="H105" s="116"/>
      <c r="J105" s="116"/>
    </row>
    <row r="106" spans="3:10" ht="20">
      <c r="C106" s="116"/>
      <c r="H106" s="116"/>
      <c r="J106" s="116"/>
    </row>
    <row r="107" spans="3:10" ht="20">
      <c r="C107" s="116"/>
      <c r="H107" s="116"/>
      <c r="J107" s="116"/>
    </row>
    <row r="108" spans="3:10" ht="20">
      <c r="C108" s="116"/>
      <c r="H108" s="116"/>
      <c r="J108" s="116"/>
    </row>
    <row r="109" spans="3:10" ht="20">
      <c r="C109" s="116"/>
      <c r="H109" s="116"/>
      <c r="J109" s="116"/>
    </row>
    <row r="110" spans="3:10" ht="20">
      <c r="C110" s="116"/>
      <c r="H110" s="116"/>
      <c r="J110" s="116"/>
    </row>
    <row r="111" spans="3:10" ht="20">
      <c r="C111" s="116"/>
      <c r="H111" s="116"/>
      <c r="J111" s="116"/>
    </row>
    <row r="112" spans="3:10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</sheetData>
  <mergeCells count="16">
    <mergeCell ref="N38:X38"/>
    <mergeCell ref="H39:I39"/>
    <mergeCell ref="J39:K39"/>
    <mergeCell ref="N39:X39"/>
    <mergeCell ref="P24:V24"/>
    <mergeCell ref="P26:V26"/>
    <mergeCell ref="P27:V27"/>
    <mergeCell ref="P29:V29"/>
    <mergeCell ref="N33:X33"/>
    <mergeCell ref="H35:I35"/>
    <mergeCell ref="P23:V23"/>
    <mergeCell ref="B9:C9"/>
    <mergeCell ref="P18:V18"/>
    <mergeCell ref="P19:V19"/>
    <mergeCell ref="P20:V20"/>
    <mergeCell ref="P21:V21"/>
  </mergeCells>
  <printOptions horizontalCentered="1" verticalCentered="1"/>
  <pageMargins left="0" right="0" top="0.17" bottom="1.66" header="0" footer="1.46"/>
  <pageSetup paperSize="9" scale="60" firstPageNumber="4294963191" fitToHeight="2" orientation="landscape" r:id="rId1"/>
  <headerFooter alignWithMargins="0"/>
  <rowBreaks count="1" manualBreakCount="1">
    <brk id="45" max="23" man="1"/>
  </row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H149"/>
  <sheetViews>
    <sheetView showGridLines="0" zoomScale="70" zoomScaleNormal="70" zoomScaleSheetLayoutView="100" workbookViewId="0">
      <selection activeCell="C22" sqref="C22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5.26953125" style="7" bestFit="1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2.6328125" style="7" customWidth="1"/>
    <col min="12" max="12" width="6.542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72"/>
      <c r="K10" s="273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581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20" customHeight="1">
      <c r="A19" s="123"/>
      <c r="B19" s="2">
        <v>1</v>
      </c>
      <c r="C19" s="133" t="s">
        <v>596</v>
      </c>
      <c r="D19" s="125" t="s">
        <v>597</v>
      </c>
      <c r="E19" s="3">
        <v>50</v>
      </c>
      <c r="F19" s="87" t="s">
        <v>196</v>
      </c>
      <c r="G19" s="92"/>
      <c r="H19" s="127">
        <v>34.11</v>
      </c>
      <c r="I19" s="97">
        <f t="shared" ref="I19" si="0">IF(E19&gt;0,E19*H19,"-")</f>
        <v>1705.5</v>
      </c>
      <c r="J19" s="128" t="s">
        <v>587</v>
      </c>
      <c r="K19" s="128" t="s">
        <v>50</v>
      </c>
      <c r="L19" s="89"/>
      <c r="M19" s="239">
        <v>76</v>
      </c>
      <c r="N19" s="129">
        <v>72</v>
      </c>
      <c r="O19" s="4"/>
      <c r="P19" s="325" t="s">
        <v>536</v>
      </c>
      <c r="Q19" s="326"/>
      <c r="R19" s="326"/>
      <c r="S19" s="326"/>
      <c r="T19" s="326"/>
      <c r="U19" s="326"/>
      <c r="V19" s="327"/>
      <c r="W19" s="238"/>
      <c r="X19" s="241">
        <f>N19/$M$19*$AA$19</f>
        <v>0.17142631578947368</v>
      </c>
      <c r="Y19" s="131"/>
      <c r="Z19" s="131"/>
      <c r="AA19" s="130">
        <f>70*47*55/1000000</f>
        <v>0.18095</v>
      </c>
      <c r="AB19" s="131"/>
      <c r="AC19" s="131"/>
      <c r="AD19" s="131"/>
      <c r="AE19" s="131"/>
      <c r="AF19" s="131"/>
      <c r="AG19" s="131"/>
      <c r="AH19" s="131"/>
    </row>
    <row r="20" spans="1:34" s="132" customFormat="1" ht="20" customHeight="1">
      <c r="A20" s="123"/>
      <c r="B20" s="2"/>
      <c r="C20" s="124"/>
      <c r="D20" s="125"/>
      <c r="E20" s="3"/>
      <c r="F20" s="87"/>
      <c r="G20" s="138"/>
      <c r="H20" s="127"/>
      <c r="I20" s="97"/>
      <c r="J20" s="128"/>
      <c r="K20" s="128"/>
      <c r="L20" s="89"/>
      <c r="M20" s="239"/>
      <c r="N20" s="129"/>
      <c r="O20" s="4"/>
      <c r="P20" s="325"/>
      <c r="Q20" s="326"/>
      <c r="R20" s="326"/>
      <c r="S20" s="326"/>
      <c r="T20" s="326"/>
      <c r="U20" s="326"/>
      <c r="V20" s="327"/>
      <c r="W20" s="238"/>
      <c r="X20" s="241"/>
      <c r="Y20" s="131"/>
      <c r="Z20" s="131"/>
      <c r="AA20" s="130"/>
      <c r="AB20" s="131"/>
      <c r="AC20" s="131"/>
      <c r="AD20" s="131"/>
      <c r="AE20" s="131"/>
      <c r="AF20" s="131"/>
      <c r="AG20" s="131"/>
      <c r="AH20" s="131"/>
    </row>
    <row r="21" spans="1:34" s="132" customFormat="1" ht="20" customHeight="1">
      <c r="A21" s="123"/>
      <c r="B21" s="2"/>
      <c r="C21" s="124"/>
      <c r="D21" s="125"/>
      <c r="E21" s="3"/>
      <c r="F21" s="87"/>
      <c r="G21" s="92"/>
      <c r="H21" s="127"/>
      <c r="I21" s="97"/>
      <c r="J21" s="128"/>
      <c r="K21" s="128"/>
      <c r="L21" s="89"/>
      <c r="M21" s="239"/>
      <c r="N21" s="129"/>
      <c r="O21" s="4"/>
      <c r="P21" s="269"/>
      <c r="Q21" s="270"/>
      <c r="R21" s="270"/>
      <c r="S21" s="270"/>
      <c r="T21" s="270"/>
      <c r="U21" s="270"/>
      <c r="V21" s="271"/>
      <c r="W21" s="238"/>
      <c r="X21" s="241"/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20" customHeight="1">
      <c r="A22" s="123"/>
      <c r="B22" s="2"/>
      <c r="C22" s="144"/>
      <c r="D22" s="125"/>
      <c r="E22" s="3"/>
      <c r="F22" s="87"/>
      <c r="G22" s="92"/>
      <c r="H22" s="127"/>
      <c r="I22" s="97"/>
      <c r="J22" s="128"/>
      <c r="K22" s="128"/>
      <c r="L22" s="89"/>
      <c r="M22" s="239"/>
      <c r="N22" s="129"/>
      <c r="O22" s="4"/>
      <c r="P22" s="325"/>
      <c r="Q22" s="326"/>
      <c r="R22" s="326"/>
      <c r="S22" s="326"/>
      <c r="T22" s="326"/>
      <c r="U22" s="326"/>
      <c r="V22" s="327"/>
      <c r="W22" s="238"/>
      <c r="X22" s="241"/>
      <c r="Y22" s="131"/>
      <c r="Z22" s="131"/>
      <c r="AA22" s="130"/>
      <c r="AB22" s="131"/>
      <c r="AC22" s="131"/>
      <c r="AD22" s="131"/>
      <c r="AE22" s="131"/>
      <c r="AF22" s="131"/>
      <c r="AG22" s="131"/>
      <c r="AH22" s="131"/>
    </row>
    <row r="23" spans="1:34" s="132" customFormat="1" ht="20" customHeight="1">
      <c r="A23" s="123"/>
      <c r="B23" s="2"/>
      <c r="C23" s="124"/>
      <c r="D23" s="125"/>
      <c r="E23" s="3"/>
      <c r="F23" s="87"/>
      <c r="G23" s="92"/>
      <c r="H23" s="127"/>
      <c r="I23" s="97"/>
      <c r="J23" s="128"/>
      <c r="K23" s="128"/>
      <c r="L23" s="89"/>
      <c r="M23" s="239"/>
      <c r="N23" s="129"/>
      <c r="O23" s="4"/>
      <c r="P23" s="325"/>
      <c r="Q23" s="326"/>
      <c r="R23" s="326"/>
      <c r="S23" s="326"/>
      <c r="T23" s="326"/>
      <c r="U23" s="326"/>
      <c r="V23" s="327"/>
      <c r="W23" s="238"/>
      <c r="X23" s="241"/>
      <c r="Y23" s="131"/>
      <c r="Z23" s="131"/>
      <c r="AA23" s="130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44"/>
      <c r="D24" s="125"/>
      <c r="E24" s="3"/>
      <c r="F24" s="87"/>
      <c r="G24" s="92"/>
      <c r="H24" s="127"/>
      <c r="I24" s="97"/>
      <c r="J24" s="128"/>
      <c r="K24" s="128"/>
      <c r="L24" s="89"/>
      <c r="M24" s="239"/>
      <c r="N24" s="129"/>
      <c r="O24" s="4"/>
      <c r="P24" s="269"/>
      <c r="Q24" s="270"/>
      <c r="R24" s="270"/>
      <c r="S24" s="270"/>
      <c r="T24" s="270"/>
      <c r="U24" s="270"/>
      <c r="V24" s="271"/>
      <c r="W24" s="238"/>
      <c r="X24" s="241"/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"/>
      <c r="C25" s="144"/>
      <c r="D25" s="125"/>
      <c r="E25" s="3"/>
      <c r="F25" s="87"/>
      <c r="G25" s="92"/>
      <c r="H25" s="127"/>
      <c r="I25" s="97"/>
      <c r="J25" s="128"/>
      <c r="K25" s="128"/>
      <c r="L25" s="89"/>
      <c r="M25" s="239"/>
      <c r="N25" s="129"/>
      <c r="O25" s="4"/>
      <c r="P25" s="325"/>
      <c r="Q25" s="326"/>
      <c r="R25" s="326"/>
      <c r="S25" s="326"/>
      <c r="T25" s="326"/>
      <c r="U25" s="326"/>
      <c r="V25" s="327"/>
      <c r="W25" s="238"/>
      <c r="X25" s="241"/>
      <c r="Y25" s="131"/>
      <c r="Z25" s="131"/>
      <c r="AA25" s="130"/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24"/>
      <c r="D26" s="125"/>
      <c r="E26" s="3"/>
      <c r="F26" s="87"/>
      <c r="G26" s="92"/>
      <c r="H26" s="127"/>
      <c r="I26" s="97"/>
      <c r="J26" s="128"/>
      <c r="K26" s="128"/>
      <c r="L26" s="89"/>
      <c r="M26" s="239"/>
      <c r="N26" s="129"/>
      <c r="O26" s="4"/>
      <c r="P26" s="325"/>
      <c r="Q26" s="326"/>
      <c r="R26" s="326"/>
      <c r="S26" s="326"/>
      <c r="T26" s="326"/>
      <c r="U26" s="326"/>
      <c r="V26" s="327"/>
      <c r="W26" s="238"/>
      <c r="X26" s="241"/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20" customHeight="1">
      <c r="A27" s="123"/>
      <c r="B27" s="2"/>
      <c r="C27" s="124"/>
      <c r="D27" s="125"/>
      <c r="E27" s="3"/>
      <c r="F27" s="87"/>
      <c r="G27" s="92"/>
      <c r="H27" s="127"/>
      <c r="I27" s="97"/>
      <c r="J27" s="128"/>
      <c r="K27" s="128"/>
      <c r="L27" s="89"/>
      <c r="M27" s="239"/>
      <c r="N27" s="129"/>
      <c r="O27" s="4"/>
      <c r="P27" s="269"/>
      <c r="Q27" s="270"/>
      <c r="R27" s="270"/>
      <c r="S27" s="270"/>
      <c r="T27" s="270"/>
      <c r="U27" s="270"/>
      <c r="V27" s="271"/>
      <c r="W27" s="238"/>
      <c r="X27" s="241"/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20" customHeight="1">
      <c r="A28" s="123"/>
      <c r="B28" s="2"/>
      <c r="C28" s="144"/>
      <c r="D28" s="125"/>
      <c r="E28" s="3"/>
      <c r="F28" s="87"/>
      <c r="G28" s="92"/>
      <c r="H28" s="127"/>
      <c r="I28" s="97"/>
      <c r="J28" s="128"/>
      <c r="K28" s="128"/>
      <c r="L28" s="89"/>
      <c r="M28" s="239"/>
      <c r="N28" s="129"/>
      <c r="O28" s="4"/>
      <c r="P28" s="325"/>
      <c r="Q28" s="326"/>
      <c r="R28" s="326"/>
      <c r="S28" s="326"/>
      <c r="T28" s="326"/>
      <c r="U28" s="326"/>
      <c r="V28" s="327"/>
      <c r="W28" s="238"/>
      <c r="X28" s="241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20" customHeight="1">
      <c r="A29" s="123"/>
      <c r="B29" s="2"/>
      <c r="C29" s="144"/>
      <c r="D29" s="125"/>
      <c r="E29" s="3"/>
      <c r="F29" s="87"/>
      <c r="G29" s="92"/>
      <c r="H29" s="127"/>
      <c r="I29" s="97"/>
      <c r="J29" s="128"/>
      <c r="K29" s="128"/>
      <c r="L29" s="89"/>
      <c r="M29" s="239"/>
      <c r="N29" s="129"/>
      <c r="O29" s="4"/>
      <c r="P29" s="269"/>
      <c r="Q29" s="270"/>
      <c r="R29" s="270"/>
      <c r="S29" s="270"/>
      <c r="T29" s="270"/>
      <c r="U29" s="270"/>
      <c r="V29" s="271"/>
      <c r="W29" s="238"/>
      <c r="X29" s="241"/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1" customFormat="1" ht="18.5" customHeight="1">
      <c r="B30" s="191"/>
      <c r="D30" s="148"/>
      <c r="E30" s="192">
        <f>SUM(E18:E29)</f>
        <v>50</v>
      </c>
      <c r="F30" s="192" t="s">
        <v>196</v>
      </c>
      <c r="G30" s="193"/>
      <c r="H30" s="194"/>
      <c r="I30" s="195">
        <f>SUM(I18:I29)</f>
        <v>1705.5</v>
      </c>
      <c r="J30" s="194"/>
      <c r="K30" s="194"/>
      <c r="L30" s="194"/>
      <c r="M30" s="240">
        <f>SUM(M18:M29)</f>
        <v>76</v>
      </c>
      <c r="N30" s="195">
        <f>SUM(N18:N29)</f>
        <v>72</v>
      </c>
      <c r="O30" s="195" t="e">
        <f>SUM(O16:O29)</f>
        <v>#REF!</v>
      </c>
      <c r="P30" s="195"/>
      <c r="Q30" s="195">
        <f>SUM(Q16:Q29)</f>
        <v>0</v>
      </c>
      <c r="R30" s="195">
        <f>SUM(R16:R29)</f>
        <v>0</v>
      </c>
      <c r="S30" s="195"/>
      <c r="T30" s="195">
        <f>SUM(T16:T29)</f>
        <v>0</v>
      </c>
      <c r="U30" s="195">
        <f>SUM(U16:U29)</f>
        <v>0</v>
      </c>
      <c r="V30" s="195" t="e">
        <f>SUM(#REF!)</f>
        <v>#REF!</v>
      </c>
      <c r="W30" s="195">
        <f>SUM(W16:W29)</f>
        <v>0</v>
      </c>
      <c r="X30" s="242">
        <f>SUM(X18:X29)</f>
        <v>0.17142631578947368</v>
      </c>
    </row>
    <row r="31" spans="1:34" ht="13.5" customHeight="1">
      <c r="B31" s="98"/>
      <c r="C31" s="99"/>
      <c r="D31" s="30"/>
      <c r="E31" s="100"/>
      <c r="F31" s="51"/>
      <c r="G31" s="51"/>
      <c r="H31" s="101" t="s">
        <v>51</v>
      </c>
      <c r="I31" s="55"/>
      <c r="J31" s="100"/>
      <c r="K31" s="100"/>
      <c r="L31" s="100"/>
      <c r="M31" s="102"/>
      <c r="N31" s="55"/>
      <c r="O31" s="53"/>
      <c r="P31" s="52"/>
      <c r="Q31" s="52"/>
      <c r="R31" s="52"/>
      <c r="S31" s="52"/>
      <c r="T31" s="52"/>
      <c r="U31" s="52"/>
      <c r="V31" s="53"/>
      <c r="W31" s="53"/>
      <c r="X31" s="57"/>
    </row>
    <row r="32" spans="1:34" ht="13.5" customHeight="1">
      <c r="B32" s="20" t="s">
        <v>52</v>
      </c>
      <c r="C32" s="21"/>
      <c r="D32" s="103"/>
      <c r="E32" s="104" t="s">
        <v>53</v>
      </c>
      <c r="F32" s="104"/>
      <c r="G32" s="41"/>
      <c r="H32" s="23" t="s">
        <v>54</v>
      </c>
      <c r="I32" s="105"/>
      <c r="J32" s="49" t="s">
        <v>55</v>
      </c>
      <c r="K32" s="106"/>
      <c r="L32" s="40" t="s">
        <v>56</v>
      </c>
      <c r="M32" s="40"/>
      <c r="N32" s="328" t="s">
        <v>57</v>
      </c>
      <c r="O32" s="329"/>
      <c r="P32" s="329"/>
      <c r="Q32" s="329"/>
      <c r="R32" s="329"/>
      <c r="S32" s="329"/>
      <c r="T32" s="329"/>
      <c r="U32" s="329"/>
      <c r="V32" s="329"/>
      <c r="W32" s="329"/>
      <c r="X32" s="330"/>
    </row>
    <row r="33" spans="2:27" ht="13.5" customHeight="1">
      <c r="B33" s="37" t="s">
        <v>58</v>
      </c>
      <c r="D33" s="107"/>
      <c r="E33" s="7" t="s">
        <v>59</v>
      </c>
      <c r="H33" s="108"/>
      <c r="I33" s="109" t="s">
        <v>60</v>
      </c>
      <c r="J33" s="37" t="s">
        <v>61</v>
      </c>
      <c r="K33" s="110"/>
      <c r="L33" s="43" t="s">
        <v>62</v>
      </c>
      <c r="M33" s="43"/>
      <c r="N33" s="38"/>
      <c r="X33" s="44"/>
    </row>
    <row r="34" spans="2:27" ht="13.5" customHeight="1">
      <c r="B34" s="37" t="s">
        <v>63</v>
      </c>
      <c r="D34" s="30"/>
      <c r="H34" s="331"/>
      <c r="I34" s="332"/>
      <c r="J34" s="37"/>
      <c r="K34" s="110"/>
      <c r="L34" s="43" t="s">
        <v>64</v>
      </c>
      <c r="M34" s="43"/>
      <c r="N34" s="38"/>
      <c r="X34" s="44"/>
    </row>
    <row r="35" spans="2:27" ht="13.5" customHeight="1">
      <c r="B35" s="51"/>
      <c r="C35" s="52"/>
      <c r="D35" s="111"/>
      <c r="E35" s="7" t="s">
        <v>65</v>
      </c>
      <c r="H35" s="108"/>
      <c r="I35" s="109"/>
      <c r="J35" s="37" t="s">
        <v>66</v>
      </c>
      <c r="K35" s="110"/>
      <c r="L35" s="43"/>
      <c r="M35" s="43"/>
      <c r="N35" s="38"/>
      <c r="X35" s="44"/>
    </row>
    <row r="36" spans="2:27" ht="13.5" customHeight="1">
      <c r="B36" s="20" t="s">
        <v>67</v>
      </c>
      <c r="C36" s="41"/>
      <c r="D36" s="22"/>
      <c r="E36" s="7" t="s">
        <v>68</v>
      </c>
      <c r="H36" s="112" t="s">
        <v>69</v>
      </c>
      <c r="I36" s="113"/>
      <c r="J36" s="37" t="s">
        <v>61</v>
      </c>
      <c r="K36" s="110"/>
      <c r="L36" s="43" t="s">
        <v>70</v>
      </c>
      <c r="M36" s="43"/>
      <c r="N36" s="38"/>
      <c r="X36" s="44"/>
    </row>
    <row r="37" spans="2:27" ht="13.5" customHeight="1">
      <c r="B37" s="9" t="s">
        <v>71</v>
      </c>
      <c r="D37" s="30"/>
      <c r="E37" s="7" t="s">
        <v>72</v>
      </c>
      <c r="H37" s="114"/>
      <c r="I37" s="115"/>
      <c r="J37" s="37" t="s">
        <v>73</v>
      </c>
      <c r="K37" s="110"/>
      <c r="L37" s="43" t="s">
        <v>74</v>
      </c>
      <c r="M37" s="43"/>
      <c r="N37" s="333" t="s">
        <v>75</v>
      </c>
      <c r="O37" s="334"/>
      <c r="P37" s="334"/>
      <c r="Q37" s="334"/>
      <c r="R37" s="334"/>
      <c r="S37" s="334"/>
      <c r="T37" s="334"/>
      <c r="U37" s="334"/>
      <c r="V37" s="334"/>
      <c r="W37" s="334"/>
      <c r="X37" s="335"/>
    </row>
    <row r="38" spans="2:27" ht="13.5" customHeight="1">
      <c r="B38" s="51"/>
      <c r="C38" s="52"/>
      <c r="D38" s="53"/>
      <c r="E38" s="52"/>
      <c r="F38" s="52"/>
      <c r="G38" s="52"/>
      <c r="H38" s="336" t="s">
        <v>599</v>
      </c>
      <c r="I38" s="337"/>
      <c r="J38" s="336" t="s">
        <v>598</v>
      </c>
      <c r="K38" s="337"/>
      <c r="L38" s="52"/>
      <c r="M38" s="56"/>
      <c r="N38" s="338" t="s">
        <v>76</v>
      </c>
      <c r="O38" s="339"/>
      <c r="P38" s="339"/>
      <c r="Q38" s="339"/>
      <c r="R38" s="339"/>
      <c r="S38" s="339"/>
      <c r="T38" s="339"/>
      <c r="U38" s="339"/>
      <c r="V38" s="339"/>
      <c r="W38" s="339"/>
      <c r="X38" s="340"/>
    </row>
    <row r="39" spans="2:27" ht="13.5" customHeight="1"/>
    <row r="40" spans="2:27" ht="13.5" customHeight="1"/>
    <row r="41" spans="2:27" ht="13.5" customHeight="1"/>
    <row r="42" spans="2:27" ht="8.5" customHeight="1"/>
    <row r="43" spans="2:27" ht="13.5" customHeight="1">
      <c r="B43" s="116"/>
      <c r="C43" s="116"/>
      <c r="E43" s="117"/>
      <c r="F43" s="117"/>
      <c r="H43" s="116"/>
      <c r="J43" s="116"/>
    </row>
    <row r="44" spans="2:27" s="1" customFormat="1" ht="22.5" customHeight="1">
      <c r="B44" s="116"/>
      <c r="C44" s="116"/>
      <c r="D44" s="7"/>
      <c r="E44" s="116"/>
      <c r="F44" s="116"/>
      <c r="G44" s="7"/>
      <c r="H44" s="116"/>
      <c r="J44" s="116"/>
      <c r="K44" s="7"/>
      <c r="L44" s="7"/>
      <c r="O44" s="7"/>
      <c r="P44" s="7"/>
      <c r="Q44" s="7"/>
      <c r="R44" s="7"/>
      <c r="S44" s="7"/>
      <c r="T44" s="7"/>
      <c r="U44" s="7"/>
      <c r="V44" s="7"/>
      <c r="W44" s="7"/>
      <c r="X44" s="11"/>
      <c r="Y44" s="7"/>
      <c r="Z44" s="7"/>
      <c r="AA44" s="7"/>
    </row>
    <row r="45" spans="2:27" s="1" customFormat="1" ht="22.5" customHeight="1">
      <c r="B45" s="116"/>
      <c r="C45" s="116"/>
      <c r="D45" s="7"/>
      <c r="E45" s="7"/>
      <c r="F45" s="7"/>
      <c r="G45" s="7"/>
      <c r="H45" s="116"/>
      <c r="J45" s="116"/>
      <c r="K45" s="118"/>
      <c r="L45" s="7"/>
      <c r="O45" s="7"/>
      <c r="P45" s="7"/>
      <c r="Q45" s="7"/>
      <c r="R45" s="7"/>
      <c r="S45" s="7"/>
      <c r="T45" s="7"/>
      <c r="U45" s="7"/>
      <c r="V45" s="7"/>
      <c r="W45" s="7"/>
      <c r="X45" s="11"/>
      <c r="Y45" s="7"/>
      <c r="Z45" s="7"/>
      <c r="AA45" s="7"/>
    </row>
    <row r="46" spans="2:27" s="1" customFormat="1" ht="22.5" customHeight="1">
      <c r="B46" s="116"/>
      <c r="C46" s="116"/>
      <c r="D46" s="7"/>
      <c r="E46" s="7"/>
      <c r="F46" s="7"/>
      <c r="G46" s="7"/>
      <c r="H46" s="116"/>
      <c r="J46" s="116"/>
      <c r="K46" s="7"/>
      <c r="L46" s="7"/>
      <c r="O46" s="7"/>
      <c r="P46" s="7"/>
      <c r="Q46" s="7"/>
      <c r="R46" s="7"/>
      <c r="S46" s="7"/>
      <c r="T46" s="7"/>
      <c r="U46" s="7"/>
      <c r="V46" s="7"/>
      <c r="W46" s="7"/>
      <c r="X46" s="11"/>
      <c r="Y46" s="7"/>
      <c r="Z46" s="7"/>
      <c r="AA46" s="7"/>
    </row>
    <row r="47" spans="2:27" s="1" customFormat="1" ht="22.5" customHeight="1">
      <c r="B47" s="116"/>
      <c r="C47" s="116"/>
      <c r="D47" s="7"/>
      <c r="E47" s="7"/>
      <c r="F47" s="7"/>
      <c r="G47" s="7"/>
      <c r="H47" s="116"/>
      <c r="J47" s="116"/>
      <c r="K47" s="7"/>
      <c r="L47" s="7"/>
      <c r="O47" s="7"/>
      <c r="P47" s="7"/>
      <c r="Q47" s="7"/>
      <c r="R47" s="7"/>
      <c r="S47" s="7"/>
      <c r="T47" s="7"/>
      <c r="U47" s="7"/>
      <c r="V47" s="7"/>
      <c r="W47" s="7"/>
      <c r="X47" s="11"/>
      <c r="Y47" s="7"/>
      <c r="Z47" s="7"/>
      <c r="AA47" s="7"/>
    </row>
    <row r="48" spans="2:27" s="1" customFormat="1" ht="22.5" customHeight="1">
      <c r="B48" s="116"/>
      <c r="C48" s="116"/>
      <c r="D48" s="7"/>
      <c r="E48" s="7"/>
      <c r="F48" s="7"/>
      <c r="G48" s="7"/>
      <c r="H48" s="116"/>
      <c r="J48" s="116"/>
      <c r="K48" s="7"/>
      <c r="L48" s="7"/>
      <c r="O48" s="7"/>
      <c r="P48" s="7"/>
      <c r="Q48" s="7"/>
      <c r="R48" s="7"/>
      <c r="S48" s="7"/>
      <c r="T48" s="7"/>
      <c r="U48" s="7"/>
      <c r="V48" s="7"/>
      <c r="W48" s="7"/>
      <c r="X48" s="11"/>
      <c r="Y48" s="7"/>
      <c r="Z48" s="7"/>
      <c r="AA48" s="7"/>
    </row>
    <row r="49" spans="2:27" s="1" customFormat="1" ht="22.5" customHeight="1">
      <c r="B49" s="116"/>
      <c r="C49" s="116"/>
      <c r="D49" s="7"/>
      <c r="E49" s="7"/>
      <c r="F49" s="7"/>
      <c r="G49" s="7"/>
      <c r="H49" s="116"/>
      <c r="J49" s="116"/>
      <c r="K49" s="7"/>
      <c r="L49" s="7"/>
      <c r="O49" s="7"/>
      <c r="P49" s="7"/>
      <c r="Q49" s="7"/>
      <c r="R49" s="7"/>
      <c r="S49" s="7"/>
      <c r="T49" s="7"/>
      <c r="U49" s="7"/>
      <c r="V49" s="7"/>
      <c r="W49" s="7"/>
      <c r="X49" s="11"/>
      <c r="Y49" s="7"/>
      <c r="Z49" s="7"/>
      <c r="AA49" s="7"/>
    </row>
    <row r="50" spans="2:27" s="1" customFormat="1" ht="22.5" customHeight="1">
      <c r="B50" s="116"/>
      <c r="C50" s="116"/>
      <c r="D50" s="7"/>
      <c r="E50" s="7"/>
      <c r="F50" s="7"/>
      <c r="G50" s="7"/>
      <c r="H50" s="116"/>
      <c r="J50" s="116"/>
      <c r="K50" s="7"/>
      <c r="L50" s="7"/>
      <c r="O50" s="7"/>
      <c r="P50" s="7"/>
      <c r="Q50" s="7"/>
      <c r="R50" s="7"/>
      <c r="S50" s="7"/>
      <c r="T50" s="7"/>
      <c r="U50" s="7"/>
      <c r="V50" s="7"/>
      <c r="W50" s="7"/>
      <c r="X50" s="11"/>
      <c r="Y50" s="7"/>
      <c r="Z50" s="7"/>
      <c r="AA50" s="7"/>
    </row>
    <row r="51" spans="2:27" s="1" customFormat="1" ht="22.5" customHeight="1">
      <c r="B51" s="116"/>
      <c r="C51" s="116"/>
      <c r="D51" s="7"/>
      <c r="E51" s="7"/>
      <c r="F51" s="7"/>
      <c r="G51" s="7"/>
      <c r="H51" s="116"/>
      <c r="J51" s="116"/>
      <c r="K51" s="7"/>
      <c r="L51" s="7"/>
      <c r="O51" s="7"/>
      <c r="P51" s="7"/>
      <c r="Q51" s="7"/>
      <c r="R51" s="7"/>
      <c r="S51" s="7"/>
      <c r="T51" s="7"/>
      <c r="U51" s="7"/>
      <c r="V51" s="7"/>
      <c r="W51" s="7"/>
      <c r="X51" s="11"/>
      <c r="Y51" s="7"/>
      <c r="Z51" s="7"/>
      <c r="AA51" s="7"/>
    </row>
    <row r="52" spans="2:27" s="1" customFormat="1" ht="22.5" customHeight="1">
      <c r="B52" s="116"/>
      <c r="C52" s="116"/>
      <c r="D52" s="7"/>
      <c r="E52" s="7"/>
      <c r="F52" s="7"/>
      <c r="G52" s="7"/>
      <c r="H52" s="116"/>
      <c r="J52" s="116"/>
      <c r="K52" s="7"/>
      <c r="L52" s="7"/>
      <c r="O52" s="7"/>
      <c r="P52" s="7"/>
      <c r="Q52" s="7"/>
      <c r="R52" s="7"/>
      <c r="S52" s="7"/>
      <c r="T52" s="7"/>
      <c r="U52" s="7"/>
      <c r="V52" s="7"/>
      <c r="W52" s="7"/>
      <c r="X52" s="11"/>
      <c r="Y52" s="7"/>
      <c r="Z52" s="7"/>
      <c r="AA52" s="7"/>
    </row>
    <row r="53" spans="2:27" s="1" customFormat="1" ht="22.5" customHeight="1">
      <c r="B53" s="116"/>
      <c r="C53" s="116"/>
      <c r="D53" s="7"/>
      <c r="E53" s="7"/>
      <c r="F53" s="7"/>
      <c r="G53" s="7"/>
      <c r="H53" s="116"/>
      <c r="J53" s="116"/>
      <c r="K53" s="7"/>
      <c r="L53" s="7"/>
      <c r="O53" s="7"/>
      <c r="P53" s="7"/>
      <c r="Q53" s="7"/>
      <c r="R53" s="7"/>
      <c r="S53" s="7"/>
      <c r="T53" s="7"/>
      <c r="U53" s="7"/>
      <c r="V53" s="7"/>
      <c r="W53" s="7"/>
      <c r="X53" s="11"/>
      <c r="Y53" s="7"/>
      <c r="Z53" s="7"/>
      <c r="AA53" s="7"/>
    </row>
    <row r="54" spans="2:27" s="1" customFormat="1" ht="22.5" customHeight="1">
      <c r="B54" s="116"/>
      <c r="C54" s="116"/>
      <c r="D54" s="7"/>
      <c r="E54" s="7"/>
      <c r="F54" s="7"/>
      <c r="G54" s="7"/>
      <c r="H54" s="116"/>
      <c r="J54" s="116"/>
      <c r="K54" s="7"/>
      <c r="L54" s="7"/>
      <c r="O54" s="7"/>
      <c r="P54" s="7"/>
      <c r="Q54" s="7"/>
      <c r="R54" s="7"/>
      <c r="S54" s="7"/>
      <c r="T54" s="7"/>
      <c r="U54" s="7"/>
      <c r="V54" s="7"/>
      <c r="W54" s="7"/>
      <c r="X54" s="11"/>
      <c r="Y54" s="7"/>
      <c r="Z54" s="7"/>
      <c r="AA54" s="7"/>
    </row>
    <row r="55" spans="2:27" s="1" customFormat="1" ht="22.5" customHeight="1">
      <c r="B55" s="116"/>
      <c r="C55" s="116"/>
      <c r="D55" s="7"/>
      <c r="E55" s="7"/>
      <c r="F55" s="7"/>
      <c r="G55" s="7"/>
      <c r="H55" s="116"/>
      <c r="J55" s="116"/>
      <c r="K55" s="7"/>
      <c r="L55" s="7"/>
      <c r="O55" s="7"/>
      <c r="P55" s="7"/>
      <c r="Q55" s="7"/>
      <c r="R55" s="7"/>
      <c r="S55" s="7"/>
      <c r="T55" s="7"/>
      <c r="U55" s="7"/>
      <c r="V55" s="7"/>
      <c r="W55" s="7"/>
      <c r="X55" s="11"/>
      <c r="Y55" s="7"/>
      <c r="Z55" s="7"/>
      <c r="AA55" s="7"/>
    </row>
    <row r="56" spans="2:27" s="1" customFormat="1" ht="22.5" customHeight="1">
      <c r="B56" s="116"/>
      <c r="C56" s="116"/>
      <c r="D56" s="7"/>
      <c r="E56" s="7"/>
      <c r="F56" s="7"/>
      <c r="G56" s="7"/>
      <c r="H56" s="116"/>
      <c r="J56" s="116"/>
      <c r="K56" s="7"/>
      <c r="L56" s="7"/>
      <c r="O56" s="7"/>
      <c r="P56" s="7"/>
      <c r="Q56" s="7"/>
      <c r="R56" s="7"/>
      <c r="S56" s="7"/>
      <c r="T56" s="7"/>
      <c r="U56" s="7"/>
      <c r="V56" s="7"/>
      <c r="W56" s="7"/>
      <c r="X56" s="11"/>
      <c r="Y56" s="7"/>
      <c r="Z56" s="7"/>
      <c r="AA56" s="7"/>
    </row>
    <row r="57" spans="2:27" s="1" customFormat="1" ht="22.5" customHeight="1">
      <c r="B57" s="116"/>
      <c r="C57" s="116"/>
      <c r="D57" s="7"/>
      <c r="E57" s="7"/>
      <c r="F57" s="7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7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ht="20">
      <c r="C77" s="116"/>
      <c r="H77" s="116"/>
      <c r="J77" s="116"/>
    </row>
    <row r="78" spans="2:27" s="1" customFormat="1" ht="20">
      <c r="B78" s="7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0">
      <c r="B79" s="7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0">
      <c r="B80" s="7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0">
      <c r="B81" s="7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0">
      <c r="B82" s="7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0">
      <c r="B83" s="7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0">
      <c r="B84" s="7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0">
      <c r="B85" s="7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0">
      <c r="B86" s="7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0">
      <c r="B87" s="7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0">
      <c r="B88" s="7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ht="20">
      <c r="C89" s="116"/>
      <c r="H89" s="116"/>
      <c r="J89" s="116"/>
    </row>
    <row r="90" spans="2:27" ht="20">
      <c r="C90" s="116"/>
      <c r="H90" s="116"/>
      <c r="J90" s="116"/>
    </row>
    <row r="91" spans="2:27" ht="20">
      <c r="C91" s="116"/>
      <c r="H91" s="116"/>
      <c r="J91" s="116"/>
    </row>
    <row r="92" spans="2:27" ht="20">
      <c r="C92" s="116"/>
      <c r="H92" s="116"/>
      <c r="J92" s="116"/>
    </row>
    <row r="93" spans="2:27" ht="20">
      <c r="C93" s="116"/>
      <c r="H93" s="116"/>
      <c r="J93" s="116"/>
    </row>
    <row r="94" spans="2:27" ht="20">
      <c r="C94" s="116"/>
      <c r="H94" s="116"/>
      <c r="J94" s="116"/>
    </row>
    <row r="95" spans="2:27" ht="20">
      <c r="C95" s="116"/>
      <c r="H95" s="116"/>
      <c r="J95" s="116"/>
    </row>
    <row r="96" spans="2:27" ht="20">
      <c r="C96" s="116"/>
      <c r="H96" s="116"/>
      <c r="J96" s="116"/>
    </row>
    <row r="97" spans="3:10" ht="20">
      <c r="C97" s="116"/>
      <c r="H97" s="116"/>
      <c r="J97" s="116"/>
    </row>
    <row r="98" spans="3:10" ht="20">
      <c r="C98" s="116"/>
      <c r="H98" s="116"/>
      <c r="J98" s="116"/>
    </row>
    <row r="99" spans="3:10" ht="20">
      <c r="C99" s="116"/>
      <c r="H99" s="116"/>
      <c r="J99" s="116"/>
    </row>
    <row r="100" spans="3:10" ht="20">
      <c r="C100" s="116"/>
      <c r="H100" s="116"/>
      <c r="J100" s="116"/>
    </row>
    <row r="101" spans="3:10" ht="20">
      <c r="C101" s="116"/>
      <c r="H101" s="116"/>
      <c r="J101" s="116"/>
    </row>
    <row r="102" spans="3:10" ht="20">
      <c r="C102" s="116"/>
      <c r="H102" s="116"/>
      <c r="J102" s="116"/>
    </row>
    <row r="103" spans="3:10" ht="20">
      <c r="C103" s="116"/>
      <c r="H103" s="116"/>
      <c r="J103" s="116"/>
    </row>
    <row r="104" spans="3:10" ht="20">
      <c r="C104" s="116"/>
      <c r="H104" s="116"/>
      <c r="J104" s="116"/>
    </row>
    <row r="105" spans="3:10" ht="20">
      <c r="C105" s="116"/>
      <c r="H105" s="116"/>
      <c r="J105" s="116"/>
    </row>
    <row r="106" spans="3:10" ht="20">
      <c r="C106" s="116"/>
      <c r="H106" s="116"/>
      <c r="J106" s="116"/>
    </row>
    <row r="107" spans="3:10" ht="20">
      <c r="C107" s="116"/>
      <c r="H107" s="116"/>
      <c r="J107" s="116"/>
    </row>
    <row r="108" spans="3:10" ht="20">
      <c r="C108" s="116"/>
      <c r="H108" s="116"/>
      <c r="J108" s="116"/>
    </row>
    <row r="109" spans="3:10" ht="20">
      <c r="C109" s="116"/>
      <c r="H109" s="116"/>
      <c r="J109" s="116"/>
    </row>
    <row r="110" spans="3:10" ht="20">
      <c r="C110" s="116"/>
      <c r="H110" s="116"/>
      <c r="J110" s="116"/>
    </row>
    <row r="111" spans="3:10" ht="20">
      <c r="C111" s="116"/>
      <c r="H111" s="116"/>
      <c r="J111" s="116"/>
    </row>
    <row r="112" spans="3:10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</sheetData>
  <mergeCells count="15">
    <mergeCell ref="N37:X37"/>
    <mergeCell ref="H38:I38"/>
    <mergeCell ref="J38:K38"/>
    <mergeCell ref="N38:X38"/>
    <mergeCell ref="P23:V23"/>
    <mergeCell ref="P25:V25"/>
    <mergeCell ref="P26:V26"/>
    <mergeCell ref="P28:V28"/>
    <mergeCell ref="N32:X32"/>
    <mergeCell ref="H34:I34"/>
    <mergeCell ref="B9:C9"/>
    <mergeCell ref="P18:V18"/>
    <mergeCell ref="P19:V19"/>
    <mergeCell ref="P20:V20"/>
    <mergeCell ref="P22:V22"/>
  </mergeCells>
  <printOptions horizontalCentered="1" verticalCentered="1"/>
  <pageMargins left="0" right="0" top="0.17" bottom="1.66" header="0" footer="1.46"/>
  <pageSetup paperSize="9" scale="60" firstPageNumber="4294963191" fitToHeight="2" orientation="landscape" r:id="rId1"/>
  <headerFooter alignWithMargins="0"/>
  <rowBreaks count="1" manualBreakCount="1">
    <brk id="44" max="23" man="1"/>
  </rowBrea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01E32B-7AFB-4993-AB26-0E4B6B00EF39}">
  <dimension ref="A1:AH154"/>
  <sheetViews>
    <sheetView showGridLines="0" zoomScale="60" zoomScaleNormal="60" zoomScaleSheetLayoutView="100" workbookViewId="0">
      <pane xSplit="4" ySplit="17" topLeftCell="E18" activePane="bottomRight" state="frozen"/>
      <selection pane="topRight" activeCell="E1" sqref="E1"/>
      <selection pane="bottomLeft" activeCell="A18" sqref="A18"/>
      <selection pane="bottomRight" activeCell="K20" sqref="K20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5.26953125" style="7" bestFit="1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2.6328125" style="7" customWidth="1"/>
    <col min="12" max="12" width="6.542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87"/>
      <c r="K10" s="288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605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268" customFormat="1" ht="50.5" customHeight="1">
      <c r="A19" s="253"/>
      <c r="B19" s="252">
        <v>1</v>
      </c>
      <c r="C19" s="250" t="s">
        <v>606</v>
      </c>
      <c r="D19" s="283" t="s">
        <v>608</v>
      </c>
      <c r="E19" s="254" t="s">
        <v>610</v>
      </c>
      <c r="F19" s="255" t="s">
        <v>196</v>
      </c>
      <c r="G19" s="256"/>
      <c r="H19" s="281">
        <v>277.02</v>
      </c>
      <c r="I19" s="258">
        <f t="shared" ref="I19:I20" si="0">IF(E19&gt;0,E19*H19,"-")</f>
        <v>1385.1</v>
      </c>
      <c r="J19" s="259" t="s">
        <v>587</v>
      </c>
      <c r="K19" s="259" t="s">
        <v>50</v>
      </c>
      <c r="L19" s="260"/>
      <c r="M19" s="261">
        <v>90</v>
      </c>
      <c r="N19" s="262">
        <f>5*8.5</f>
        <v>42.5</v>
      </c>
      <c r="O19" s="263"/>
      <c r="P19" s="346" t="s">
        <v>611</v>
      </c>
      <c r="Q19" s="347"/>
      <c r="R19" s="347"/>
      <c r="S19" s="347"/>
      <c r="T19" s="347"/>
      <c r="U19" s="347"/>
      <c r="V19" s="348"/>
      <c r="W19" s="264"/>
      <c r="X19" s="265">
        <f>N19/$M$19*$AA$19</f>
        <v>0.25323199999999996</v>
      </c>
      <c r="Y19" s="266"/>
      <c r="Z19" s="266"/>
      <c r="AA19" s="267">
        <f>133*84*48/1000000</f>
        <v>0.53625599999999995</v>
      </c>
      <c r="AB19" s="266"/>
      <c r="AC19" s="266"/>
      <c r="AD19" s="266"/>
      <c r="AE19" s="266"/>
      <c r="AF19" s="266"/>
      <c r="AG19" s="266"/>
      <c r="AH19" s="266"/>
    </row>
    <row r="20" spans="1:34" s="268" customFormat="1" ht="50.5" customHeight="1">
      <c r="A20" s="253"/>
      <c r="B20" s="252">
        <v>2</v>
      </c>
      <c r="C20" s="250" t="s">
        <v>607</v>
      </c>
      <c r="D20" s="283" t="s">
        <v>609</v>
      </c>
      <c r="E20" s="254" t="s">
        <v>610</v>
      </c>
      <c r="F20" s="255" t="s">
        <v>196</v>
      </c>
      <c r="G20" s="282"/>
      <c r="H20" s="281">
        <v>275.98</v>
      </c>
      <c r="I20" s="258">
        <f t="shared" si="0"/>
        <v>1379.9</v>
      </c>
      <c r="J20" s="259" t="s">
        <v>587</v>
      </c>
      <c r="K20" s="259" t="s">
        <v>50</v>
      </c>
      <c r="L20" s="260"/>
      <c r="M20" s="261"/>
      <c r="N20" s="262">
        <f>5*8.5</f>
        <v>42.5</v>
      </c>
      <c r="O20" s="263"/>
      <c r="P20" s="346"/>
      <c r="Q20" s="347"/>
      <c r="R20" s="347"/>
      <c r="S20" s="347"/>
      <c r="T20" s="347"/>
      <c r="U20" s="347"/>
      <c r="V20" s="348"/>
      <c r="W20" s="264"/>
      <c r="X20" s="265">
        <f>N20/$M$19*$AA$19</f>
        <v>0.25323199999999996</v>
      </c>
      <c r="Y20" s="266"/>
      <c r="Z20" s="266"/>
      <c r="AA20" s="267">
        <f>133*84*48/1000000</f>
        <v>0.53625599999999995</v>
      </c>
      <c r="AB20" s="266"/>
      <c r="AC20" s="266"/>
      <c r="AD20" s="266"/>
      <c r="AE20" s="266"/>
      <c r="AF20" s="266"/>
      <c r="AG20" s="266"/>
      <c r="AH20" s="266"/>
    </row>
    <row r="21" spans="1:34" s="132" customFormat="1" ht="20" customHeight="1">
      <c r="A21" s="123"/>
      <c r="B21" s="2"/>
      <c r="C21" s="124"/>
      <c r="D21" s="125"/>
      <c r="E21" s="3"/>
      <c r="F21" s="87"/>
      <c r="G21" s="92"/>
      <c r="H21" s="127"/>
      <c r="I21" s="97"/>
      <c r="J21" s="128"/>
      <c r="K21" s="128"/>
      <c r="L21" s="89"/>
      <c r="M21" s="239"/>
      <c r="N21" s="129"/>
      <c r="O21" s="4"/>
      <c r="P21" s="284"/>
      <c r="Q21" s="285"/>
      <c r="R21" s="285"/>
      <c r="S21" s="285"/>
      <c r="T21" s="285"/>
      <c r="U21" s="285"/>
      <c r="V21" s="286"/>
      <c r="W21" s="238"/>
      <c r="X21" s="241"/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20" customHeight="1">
      <c r="A22" s="123"/>
      <c r="B22" s="2"/>
      <c r="C22" s="144"/>
      <c r="D22" s="125"/>
      <c r="E22" s="3"/>
      <c r="F22" s="87"/>
      <c r="G22" s="92"/>
      <c r="H22" s="127"/>
      <c r="I22" s="97"/>
      <c r="J22" s="128"/>
      <c r="K22" s="128"/>
      <c r="L22" s="89"/>
      <c r="M22" s="239"/>
      <c r="N22" s="129"/>
      <c r="O22" s="4"/>
      <c r="P22" s="325"/>
      <c r="Q22" s="326"/>
      <c r="R22" s="326"/>
      <c r="S22" s="326"/>
      <c r="T22" s="326"/>
      <c r="U22" s="326"/>
      <c r="V22" s="327"/>
      <c r="W22" s="238"/>
      <c r="X22" s="241"/>
      <c r="Y22" s="131"/>
      <c r="Z22" s="131"/>
      <c r="AA22" s="130"/>
      <c r="AB22" s="131"/>
      <c r="AC22" s="131"/>
      <c r="AD22" s="131"/>
      <c r="AE22" s="131"/>
      <c r="AF22" s="131"/>
      <c r="AG22" s="131"/>
      <c r="AH22" s="131"/>
    </row>
    <row r="23" spans="1:34" s="132" customFormat="1" ht="20" customHeight="1">
      <c r="A23" s="123"/>
      <c r="B23" s="2"/>
      <c r="C23" s="124"/>
      <c r="D23" s="125"/>
      <c r="E23" s="3"/>
      <c r="F23" s="87"/>
      <c r="G23" s="92"/>
      <c r="H23" s="127"/>
      <c r="I23" s="97"/>
      <c r="J23" s="128"/>
      <c r="K23" s="128"/>
      <c r="L23" s="89"/>
      <c r="M23" s="239"/>
      <c r="N23" s="129"/>
      <c r="O23" s="4"/>
      <c r="P23" s="325"/>
      <c r="Q23" s="326"/>
      <c r="R23" s="326"/>
      <c r="S23" s="326"/>
      <c r="T23" s="326"/>
      <c r="U23" s="326"/>
      <c r="V23" s="327"/>
      <c r="W23" s="238"/>
      <c r="X23" s="241"/>
      <c r="Y23" s="131"/>
      <c r="Z23" s="131"/>
      <c r="AA23" s="130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24"/>
      <c r="D24" s="125"/>
      <c r="E24" s="3"/>
      <c r="F24" s="87"/>
      <c r="G24" s="92"/>
      <c r="H24" s="127"/>
      <c r="I24" s="97"/>
      <c r="J24" s="128"/>
      <c r="K24" s="128"/>
      <c r="L24" s="89"/>
      <c r="M24" s="239"/>
      <c r="N24" s="129"/>
      <c r="O24" s="4"/>
      <c r="P24" s="284"/>
      <c r="Q24" s="285"/>
      <c r="R24" s="285"/>
      <c r="S24" s="285"/>
      <c r="T24" s="285"/>
      <c r="U24" s="285"/>
      <c r="V24" s="286"/>
      <c r="W24" s="238"/>
      <c r="X24" s="241"/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"/>
      <c r="C25" s="124"/>
      <c r="D25" s="125"/>
      <c r="E25" s="3"/>
      <c r="F25" s="87"/>
      <c r="G25" s="92"/>
      <c r="H25" s="127"/>
      <c r="I25" s="97"/>
      <c r="J25" s="128"/>
      <c r="K25" s="128"/>
      <c r="L25" s="89"/>
      <c r="M25" s="239"/>
      <c r="N25" s="129"/>
      <c r="O25" s="4"/>
      <c r="P25" s="284"/>
      <c r="Q25" s="285"/>
      <c r="R25" s="285"/>
      <c r="S25" s="285"/>
      <c r="T25" s="285"/>
      <c r="U25" s="285"/>
      <c r="V25" s="286"/>
      <c r="W25" s="238"/>
      <c r="X25" s="241"/>
      <c r="Y25" s="131"/>
      <c r="Z25" s="131"/>
      <c r="AA25" s="130"/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24"/>
      <c r="D26" s="125"/>
      <c r="E26" s="3"/>
      <c r="F26" s="87"/>
      <c r="G26" s="92"/>
      <c r="H26" s="127"/>
      <c r="I26" s="97"/>
      <c r="J26" s="128"/>
      <c r="K26" s="128"/>
      <c r="L26" s="89"/>
      <c r="M26" s="239"/>
      <c r="N26" s="129"/>
      <c r="O26" s="4"/>
      <c r="P26" s="284"/>
      <c r="Q26" s="285"/>
      <c r="R26" s="285"/>
      <c r="S26" s="285"/>
      <c r="T26" s="285"/>
      <c r="U26" s="285"/>
      <c r="V26" s="286"/>
      <c r="W26" s="238"/>
      <c r="X26" s="241"/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20" customHeight="1">
      <c r="A27" s="123"/>
      <c r="B27" s="2"/>
      <c r="C27" s="124"/>
      <c r="D27" s="125"/>
      <c r="E27" s="3"/>
      <c r="F27" s="87"/>
      <c r="G27" s="92"/>
      <c r="H27" s="127"/>
      <c r="I27" s="97"/>
      <c r="J27" s="128"/>
      <c r="K27" s="128"/>
      <c r="L27" s="89"/>
      <c r="M27" s="239"/>
      <c r="N27" s="129"/>
      <c r="O27" s="4"/>
      <c r="P27" s="284"/>
      <c r="Q27" s="285"/>
      <c r="R27" s="285"/>
      <c r="S27" s="285"/>
      <c r="T27" s="285"/>
      <c r="U27" s="285"/>
      <c r="V27" s="286"/>
      <c r="W27" s="238"/>
      <c r="X27" s="241"/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20" customHeight="1">
      <c r="A28" s="123"/>
      <c r="B28" s="2"/>
      <c r="C28" s="124"/>
      <c r="D28" s="125"/>
      <c r="E28" s="3"/>
      <c r="F28" s="87"/>
      <c r="G28" s="92"/>
      <c r="H28" s="127"/>
      <c r="I28" s="97"/>
      <c r="J28" s="128"/>
      <c r="K28" s="128"/>
      <c r="L28" s="89"/>
      <c r="M28" s="239"/>
      <c r="N28" s="129"/>
      <c r="O28" s="4"/>
      <c r="P28" s="284"/>
      <c r="Q28" s="285"/>
      <c r="R28" s="285"/>
      <c r="S28" s="285"/>
      <c r="T28" s="285"/>
      <c r="U28" s="285"/>
      <c r="V28" s="286"/>
      <c r="W28" s="238"/>
      <c r="X28" s="241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20" customHeight="1">
      <c r="A29" s="123"/>
      <c r="B29" s="2"/>
      <c r="C29" s="144"/>
      <c r="D29" s="125"/>
      <c r="E29" s="3"/>
      <c r="F29" s="87"/>
      <c r="G29" s="92"/>
      <c r="H29" s="127"/>
      <c r="I29" s="97"/>
      <c r="J29" s="128"/>
      <c r="K29" s="128"/>
      <c r="L29" s="89"/>
      <c r="M29" s="239"/>
      <c r="N29" s="129"/>
      <c r="O29" s="4"/>
      <c r="P29" s="284"/>
      <c r="Q29" s="285"/>
      <c r="R29" s="285"/>
      <c r="S29" s="285"/>
      <c r="T29" s="285"/>
      <c r="U29" s="285"/>
      <c r="V29" s="286"/>
      <c r="W29" s="238"/>
      <c r="X29" s="241"/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20" customHeight="1">
      <c r="A30" s="123"/>
      <c r="B30" s="2"/>
      <c r="C30" s="144"/>
      <c r="D30" s="125"/>
      <c r="E30" s="3"/>
      <c r="F30" s="87"/>
      <c r="G30" s="92"/>
      <c r="H30" s="127"/>
      <c r="I30" s="97"/>
      <c r="J30" s="128"/>
      <c r="K30" s="128"/>
      <c r="L30" s="89"/>
      <c r="M30" s="239"/>
      <c r="N30" s="129"/>
      <c r="O30" s="4"/>
      <c r="P30" s="325"/>
      <c r="Q30" s="326"/>
      <c r="R30" s="326"/>
      <c r="S30" s="326"/>
      <c r="T30" s="326"/>
      <c r="U30" s="326"/>
      <c r="V30" s="327"/>
      <c r="W30" s="238"/>
      <c r="X30" s="241"/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20" customHeight="1">
      <c r="A31" s="123"/>
      <c r="B31" s="2"/>
      <c r="C31" s="124"/>
      <c r="D31" s="125"/>
      <c r="E31" s="3"/>
      <c r="F31" s="87"/>
      <c r="G31" s="92"/>
      <c r="H31" s="127"/>
      <c r="I31" s="97"/>
      <c r="J31" s="128"/>
      <c r="K31" s="128"/>
      <c r="L31" s="89"/>
      <c r="M31" s="239"/>
      <c r="N31" s="129"/>
      <c r="O31" s="4"/>
      <c r="P31" s="325"/>
      <c r="Q31" s="326"/>
      <c r="R31" s="326"/>
      <c r="S31" s="326"/>
      <c r="T31" s="326"/>
      <c r="U31" s="326"/>
      <c r="V31" s="327"/>
      <c r="W31" s="238"/>
      <c r="X31" s="241"/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20" customHeight="1">
      <c r="A32" s="123"/>
      <c r="B32" s="2"/>
      <c r="C32" s="124"/>
      <c r="D32" s="125"/>
      <c r="E32" s="3"/>
      <c r="F32" s="87"/>
      <c r="G32" s="92"/>
      <c r="H32" s="127"/>
      <c r="I32" s="97"/>
      <c r="J32" s="128"/>
      <c r="K32" s="128"/>
      <c r="L32" s="89"/>
      <c r="M32" s="239"/>
      <c r="N32" s="129"/>
      <c r="O32" s="4"/>
      <c r="P32" s="284"/>
      <c r="Q32" s="285"/>
      <c r="R32" s="285"/>
      <c r="S32" s="285"/>
      <c r="T32" s="285"/>
      <c r="U32" s="285"/>
      <c r="V32" s="286"/>
      <c r="W32" s="238"/>
      <c r="X32" s="241"/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20" customHeight="1">
      <c r="A33" s="123"/>
      <c r="B33" s="2"/>
      <c r="C33" s="144"/>
      <c r="D33" s="125"/>
      <c r="E33" s="3"/>
      <c r="F33" s="87"/>
      <c r="G33" s="92"/>
      <c r="H33" s="127"/>
      <c r="I33" s="97"/>
      <c r="J33" s="128"/>
      <c r="K33" s="128"/>
      <c r="L33" s="89"/>
      <c r="M33" s="239"/>
      <c r="N33" s="129"/>
      <c r="O33" s="4"/>
      <c r="P33" s="325"/>
      <c r="Q33" s="326"/>
      <c r="R33" s="326"/>
      <c r="S33" s="326"/>
      <c r="T33" s="326"/>
      <c r="U33" s="326"/>
      <c r="V33" s="327"/>
      <c r="W33" s="238"/>
      <c r="X33" s="241"/>
      <c r="Y33" s="131"/>
      <c r="Z33" s="131"/>
      <c r="AA33" s="130"/>
      <c r="AB33" s="131"/>
      <c r="AC33" s="131"/>
      <c r="AD33" s="131"/>
      <c r="AE33" s="131"/>
      <c r="AF33" s="131"/>
      <c r="AG33" s="131"/>
      <c r="AH33" s="131"/>
    </row>
    <row r="34" spans="1:34" s="132" customFormat="1" ht="20" customHeight="1">
      <c r="A34" s="123"/>
      <c r="B34" s="2"/>
      <c r="C34" s="144"/>
      <c r="D34" s="125"/>
      <c r="E34" s="3"/>
      <c r="F34" s="87"/>
      <c r="G34" s="92"/>
      <c r="H34" s="127"/>
      <c r="I34" s="97"/>
      <c r="J34" s="128"/>
      <c r="K34" s="128"/>
      <c r="L34" s="89"/>
      <c r="M34" s="239"/>
      <c r="N34" s="129"/>
      <c r="O34" s="4"/>
      <c r="P34" s="284"/>
      <c r="Q34" s="285"/>
      <c r="R34" s="285"/>
      <c r="S34" s="285"/>
      <c r="T34" s="285"/>
      <c r="U34" s="285"/>
      <c r="V34" s="286"/>
      <c r="W34" s="238"/>
      <c r="X34" s="241"/>
      <c r="Y34" s="131"/>
      <c r="Z34" s="131"/>
      <c r="AA34" s="130"/>
      <c r="AB34" s="131"/>
      <c r="AC34" s="131"/>
      <c r="AD34" s="131"/>
      <c r="AE34" s="131"/>
      <c r="AF34" s="131"/>
      <c r="AG34" s="131"/>
      <c r="AH34" s="131"/>
    </row>
    <row r="35" spans="1:34" s="131" customFormat="1" ht="18.5" customHeight="1">
      <c r="B35" s="191"/>
      <c r="D35" s="148"/>
      <c r="E35" s="192">
        <f>SUM(E18:E34)</f>
        <v>0</v>
      </c>
      <c r="F35" s="192" t="s">
        <v>196</v>
      </c>
      <c r="G35" s="193"/>
      <c r="H35" s="194"/>
      <c r="I35" s="195">
        <f>SUM(I18:I34)</f>
        <v>2765</v>
      </c>
      <c r="J35" s="194"/>
      <c r="K35" s="194"/>
      <c r="L35" s="194"/>
      <c r="M35" s="240">
        <f>SUM(M18:M34)</f>
        <v>90</v>
      </c>
      <c r="N35" s="195">
        <f>SUM(N18:N34)</f>
        <v>85</v>
      </c>
      <c r="O35" s="195" t="e">
        <f>SUM(O16:O34)</f>
        <v>#REF!</v>
      </c>
      <c r="P35" s="195"/>
      <c r="Q35" s="195">
        <f>SUM(Q16:Q34)</f>
        <v>0</v>
      </c>
      <c r="R35" s="195">
        <f>SUM(R16:R34)</f>
        <v>0</v>
      </c>
      <c r="S35" s="195"/>
      <c r="T35" s="195">
        <f>SUM(T16:T34)</f>
        <v>0</v>
      </c>
      <c r="U35" s="195">
        <f>SUM(U16:U34)</f>
        <v>0</v>
      </c>
      <c r="V35" s="195" t="e">
        <f>SUM(#REF!)</f>
        <v>#REF!</v>
      </c>
      <c r="W35" s="195">
        <f>SUM(W16:W34)</f>
        <v>0</v>
      </c>
      <c r="X35" s="242">
        <f>SUM(X18:X34)</f>
        <v>0.50646399999999991</v>
      </c>
    </row>
    <row r="36" spans="1:34" ht="13.5" customHeight="1">
      <c r="B36" s="98"/>
      <c r="C36" s="99"/>
      <c r="D36" s="30"/>
      <c r="E36" s="100"/>
      <c r="F36" s="51"/>
      <c r="G36" s="51"/>
      <c r="H36" s="101" t="s">
        <v>51</v>
      </c>
      <c r="I36" s="55"/>
      <c r="J36" s="100"/>
      <c r="K36" s="100"/>
      <c r="L36" s="100"/>
      <c r="M36" s="102"/>
      <c r="N36" s="55"/>
      <c r="O36" s="53"/>
      <c r="P36" s="52"/>
      <c r="Q36" s="52"/>
      <c r="R36" s="52"/>
      <c r="S36" s="52"/>
      <c r="T36" s="52"/>
      <c r="U36" s="52"/>
      <c r="V36" s="53"/>
      <c r="W36" s="53"/>
      <c r="X36" s="57"/>
    </row>
    <row r="37" spans="1:34" ht="13.5" customHeight="1">
      <c r="B37" s="20" t="s">
        <v>52</v>
      </c>
      <c r="C37" s="21"/>
      <c r="D37" s="103"/>
      <c r="E37" s="104" t="s">
        <v>53</v>
      </c>
      <c r="F37" s="104"/>
      <c r="G37" s="41"/>
      <c r="H37" s="23" t="s">
        <v>54</v>
      </c>
      <c r="I37" s="105"/>
      <c r="J37" s="49" t="s">
        <v>55</v>
      </c>
      <c r="K37" s="106"/>
      <c r="L37" s="40" t="s">
        <v>56</v>
      </c>
      <c r="M37" s="40"/>
      <c r="N37" s="328" t="s">
        <v>57</v>
      </c>
      <c r="O37" s="329"/>
      <c r="P37" s="329"/>
      <c r="Q37" s="329"/>
      <c r="R37" s="329"/>
      <c r="S37" s="329"/>
      <c r="T37" s="329"/>
      <c r="U37" s="329"/>
      <c r="V37" s="329"/>
      <c r="W37" s="329"/>
      <c r="X37" s="330"/>
    </row>
    <row r="38" spans="1:34" ht="13.5" customHeight="1">
      <c r="B38" s="37" t="s">
        <v>58</v>
      </c>
      <c r="D38" s="107"/>
      <c r="E38" s="7" t="s">
        <v>59</v>
      </c>
      <c r="H38" s="108"/>
      <c r="I38" s="109" t="s">
        <v>60</v>
      </c>
      <c r="J38" s="37" t="s">
        <v>61</v>
      </c>
      <c r="K38" s="110"/>
      <c r="L38" s="43" t="s">
        <v>62</v>
      </c>
      <c r="M38" s="43"/>
      <c r="N38" s="38"/>
      <c r="X38" s="44"/>
    </row>
    <row r="39" spans="1:34" ht="13.5" customHeight="1">
      <c r="B39" s="37" t="s">
        <v>63</v>
      </c>
      <c r="D39" s="30"/>
      <c r="H39" s="331"/>
      <c r="I39" s="332"/>
      <c r="J39" s="37"/>
      <c r="K39" s="110"/>
      <c r="L39" s="43" t="s">
        <v>64</v>
      </c>
      <c r="M39" s="43"/>
      <c r="N39" s="38"/>
      <c r="X39" s="44"/>
    </row>
    <row r="40" spans="1:34" ht="13.5" customHeight="1">
      <c r="B40" s="51"/>
      <c r="C40" s="52"/>
      <c r="D40" s="111"/>
      <c r="E40" s="7" t="s">
        <v>65</v>
      </c>
      <c r="H40" s="108"/>
      <c r="I40" s="109"/>
      <c r="J40" s="37" t="s">
        <v>66</v>
      </c>
      <c r="K40" s="110"/>
      <c r="L40" s="43"/>
      <c r="M40" s="43"/>
      <c r="N40" s="38"/>
      <c r="X40" s="44"/>
    </row>
    <row r="41" spans="1:34" ht="13.5" customHeight="1">
      <c r="B41" s="20" t="s">
        <v>67</v>
      </c>
      <c r="C41" s="41"/>
      <c r="D41" s="22"/>
      <c r="E41" s="7" t="s">
        <v>68</v>
      </c>
      <c r="H41" s="112" t="s">
        <v>69</v>
      </c>
      <c r="I41" s="113"/>
      <c r="J41" s="37" t="s">
        <v>61</v>
      </c>
      <c r="K41" s="110"/>
      <c r="L41" s="43" t="s">
        <v>70</v>
      </c>
      <c r="M41" s="43"/>
      <c r="N41" s="38"/>
      <c r="X41" s="44"/>
    </row>
    <row r="42" spans="1:34" ht="13.5" customHeight="1">
      <c r="B42" s="9" t="s">
        <v>71</v>
      </c>
      <c r="D42" s="30"/>
      <c r="E42" s="7" t="s">
        <v>72</v>
      </c>
      <c r="H42" s="114"/>
      <c r="I42" s="115"/>
      <c r="J42" s="37" t="s">
        <v>73</v>
      </c>
      <c r="K42" s="110"/>
      <c r="L42" s="43" t="s">
        <v>74</v>
      </c>
      <c r="M42" s="43"/>
      <c r="N42" s="333" t="s">
        <v>75</v>
      </c>
      <c r="O42" s="334"/>
      <c r="P42" s="334"/>
      <c r="Q42" s="334"/>
      <c r="R42" s="334"/>
      <c r="S42" s="334"/>
      <c r="T42" s="334"/>
      <c r="U42" s="334"/>
      <c r="V42" s="334"/>
      <c r="W42" s="334"/>
      <c r="X42" s="335"/>
    </row>
    <row r="43" spans="1:34" ht="13.5" customHeight="1">
      <c r="B43" s="51"/>
      <c r="C43" s="52"/>
      <c r="D43" s="53"/>
      <c r="E43" s="52"/>
      <c r="F43" s="52"/>
      <c r="G43" s="52"/>
      <c r="H43" s="336" t="s">
        <v>613</v>
      </c>
      <c r="I43" s="337"/>
      <c r="J43" s="336" t="s">
        <v>612</v>
      </c>
      <c r="K43" s="337"/>
      <c r="L43" s="52"/>
      <c r="M43" s="56"/>
      <c r="N43" s="338" t="s">
        <v>76</v>
      </c>
      <c r="O43" s="339"/>
      <c r="P43" s="339"/>
      <c r="Q43" s="339"/>
      <c r="R43" s="339"/>
      <c r="S43" s="339"/>
      <c r="T43" s="339"/>
      <c r="U43" s="339"/>
      <c r="V43" s="339"/>
      <c r="W43" s="339"/>
      <c r="X43" s="340"/>
    </row>
    <row r="44" spans="1:34" ht="13.5" customHeight="1"/>
    <row r="45" spans="1:34" ht="13.5" customHeight="1"/>
    <row r="46" spans="1:34" ht="13.5" customHeight="1"/>
    <row r="47" spans="1:34" ht="8.5" customHeight="1"/>
    <row r="48" spans="1:34" ht="13.5" customHeight="1">
      <c r="B48" s="116"/>
      <c r="C48" s="116"/>
      <c r="E48" s="117"/>
      <c r="F48" s="117"/>
      <c r="H48" s="116"/>
      <c r="J48" s="116"/>
    </row>
    <row r="49" spans="2:27" s="1" customFormat="1" ht="22.5" customHeight="1">
      <c r="B49" s="116"/>
      <c r="C49" s="116"/>
      <c r="D49" s="7"/>
      <c r="E49" s="116"/>
      <c r="F49" s="116"/>
      <c r="G49" s="7"/>
      <c r="H49" s="116"/>
      <c r="J49" s="116"/>
      <c r="K49" s="7"/>
      <c r="L49" s="7"/>
      <c r="O49" s="7"/>
      <c r="P49" s="7"/>
      <c r="Q49" s="7"/>
      <c r="R49" s="7"/>
      <c r="S49" s="7"/>
      <c r="T49" s="7"/>
      <c r="U49" s="7"/>
      <c r="V49" s="7"/>
      <c r="W49" s="7"/>
      <c r="X49" s="11"/>
      <c r="Y49" s="7"/>
      <c r="Z49" s="7"/>
      <c r="AA49" s="7"/>
    </row>
    <row r="50" spans="2:27" s="1" customFormat="1" ht="22.5" customHeight="1">
      <c r="B50" s="116"/>
      <c r="C50" s="116"/>
      <c r="D50" s="7"/>
      <c r="E50" s="7"/>
      <c r="F50" s="7"/>
      <c r="G50" s="7"/>
      <c r="H50" s="116"/>
      <c r="J50" s="116"/>
      <c r="K50" s="118"/>
      <c r="L50" s="7"/>
      <c r="O50" s="7"/>
      <c r="P50" s="7"/>
      <c r="Q50" s="7"/>
      <c r="R50" s="7"/>
      <c r="S50" s="7"/>
      <c r="T50" s="7"/>
      <c r="U50" s="7"/>
      <c r="V50" s="7"/>
      <c r="W50" s="7"/>
      <c r="X50" s="11"/>
      <c r="Y50" s="7"/>
      <c r="Z50" s="7"/>
      <c r="AA50" s="7"/>
    </row>
    <row r="51" spans="2:27" s="1" customFormat="1" ht="22.5" customHeight="1">
      <c r="B51" s="116"/>
      <c r="C51" s="116"/>
      <c r="D51" s="7"/>
      <c r="E51" s="7"/>
      <c r="F51" s="7"/>
      <c r="G51" s="7"/>
      <c r="H51" s="116"/>
      <c r="J51" s="116"/>
      <c r="K51" s="7"/>
      <c r="L51" s="7"/>
      <c r="O51" s="7"/>
      <c r="P51" s="7"/>
      <c r="Q51" s="7"/>
      <c r="R51" s="7"/>
      <c r="S51" s="7"/>
      <c r="T51" s="7"/>
      <c r="U51" s="7"/>
      <c r="V51" s="7"/>
      <c r="W51" s="7"/>
      <c r="X51" s="11"/>
      <c r="Y51" s="7"/>
      <c r="Z51" s="7"/>
      <c r="AA51" s="7"/>
    </row>
    <row r="52" spans="2:27" s="1" customFormat="1" ht="22.5" customHeight="1">
      <c r="B52" s="116"/>
      <c r="C52" s="116"/>
      <c r="D52" s="7"/>
      <c r="E52" s="7"/>
      <c r="F52" s="7"/>
      <c r="G52" s="7"/>
      <c r="H52" s="116"/>
      <c r="J52" s="116"/>
      <c r="K52" s="7"/>
      <c r="L52" s="7"/>
      <c r="O52" s="7"/>
      <c r="P52" s="7"/>
      <c r="Q52" s="7"/>
      <c r="R52" s="7"/>
      <c r="S52" s="7"/>
      <c r="T52" s="7"/>
      <c r="U52" s="7"/>
      <c r="V52" s="7"/>
      <c r="W52" s="7"/>
      <c r="X52" s="11"/>
      <c r="Y52" s="7"/>
      <c r="Z52" s="7"/>
      <c r="AA52" s="7"/>
    </row>
    <row r="53" spans="2:27" s="1" customFormat="1" ht="22.5" customHeight="1">
      <c r="B53" s="116"/>
      <c r="C53" s="116"/>
      <c r="D53" s="7"/>
      <c r="E53" s="7"/>
      <c r="F53" s="7"/>
      <c r="G53" s="7"/>
      <c r="H53" s="116"/>
      <c r="J53" s="116"/>
      <c r="K53" s="7"/>
      <c r="L53" s="7"/>
      <c r="O53" s="7"/>
      <c r="P53" s="7"/>
      <c r="Q53" s="7"/>
      <c r="R53" s="7"/>
      <c r="S53" s="7"/>
      <c r="T53" s="7"/>
      <c r="U53" s="7"/>
      <c r="V53" s="7"/>
      <c r="W53" s="7"/>
      <c r="X53" s="11"/>
      <c r="Y53" s="7"/>
      <c r="Z53" s="7"/>
      <c r="AA53" s="7"/>
    </row>
    <row r="54" spans="2:27" s="1" customFormat="1" ht="22.5" customHeight="1">
      <c r="B54" s="116"/>
      <c r="C54" s="116"/>
      <c r="D54" s="7"/>
      <c r="E54" s="7"/>
      <c r="F54" s="7"/>
      <c r="G54" s="7"/>
      <c r="H54" s="116"/>
      <c r="J54" s="116"/>
      <c r="K54" s="7"/>
      <c r="L54" s="7"/>
      <c r="O54" s="7"/>
      <c r="P54" s="7"/>
      <c r="Q54" s="7"/>
      <c r="R54" s="7"/>
      <c r="S54" s="7"/>
      <c r="T54" s="7"/>
      <c r="U54" s="7"/>
      <c r="V54" s="7"/>
      <c r="W54" s="7"/>
      <c r="X54" s="11"/>
      <c r="Y54" s="7"/>
      <c r="Z54" s="7"/>
      <c r="AA54" s="7"/>
    </row>
    <row r="55" spans="2:27" s="1" customFormat="1" ht="22.5" customHeight="1">
      <c r="B55" s="116"/>
      <c r="C55" s="116"/>
      <c r="D55" s="7"/>
      <c r="E55" s="7"/>
      <c r="F55" s="7"/>
      <c r="G55" s="7"/>
      <c r="H55" s="116"/>
      <c r="J55" s="116"/>
      <c r="K55" s="7"/>
      <c r="L55" s="7"/>
      <c r="O55" s="7"/>
      <c r="P55" s="7"/>
      <c r="Q55" s="7"/>
      <c r="R55" s="7"/>
      <c r="S55" s="7"/>
      <c r="T55" s="7"/>
      <c r="U55" s="7"/>
      <c r="V55" s="7"/>
      <c r="W55" s="7"/>
      <c r="X55" s="11"/>
      <c r="Y55" s="7"/>
      <c r="Z55" s="7"/>
      <c r="AA55" s="7"/>
    </row>
    <row r="56" spans="2:27" s="1" customFormat="1" ht="22.5" customHeight="1">
      <c r="B56" s="116"/>
      <c r="C56" s="116"/>
      <c r="D56" s="7"/>
      <c r="E56" s="7"/>
      <c r="F56" s="7"/>
      <c r="G56" s="7"/>
      <c r="H56" s="116"/>
      <c r="J56" s="116"/>
      <c r="K56" s="7"/>
      <c r="L56" s="7"/>
      <c r="O56" s="7"/>
      <c r="P56" s="7"/>
      <c r="Q56" s="7"/>
      <c r="R56" s="7"/>
      <c r="S56" s="7"/>
      <c r="T56" s="7"/>
      <c r="U56" s="7"/>
      <c r="V56" s="7"/>
      <c r="W56" s="7"/>
      <c r="X56" s="11"/>
      <c r="Y56" s="7"/>
      <c r="Z56" s="7"/>
      <c r="AA56" s="7"/>
    </row>
    <row r="57" spans="2:27" s="1" customFormat="1" ht="22.5" customHeight="1">
      <c r="B57" s="116"/>
      <c r="C57" s="116"/>
      <c r="D57" s="7"/>
      <c r="E57" s="7"/>
      <c r="F57" s="7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7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2.5" customHeight="1">
      <c r="B81" s="116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ht="20">
      <c r="C82" s="116"/>
      <c r="H82" s="116"/>
      <c r="J82" s="116"/>
    </row>
    <row r="83" spans="2:27" s="1" customFormat="1" ht="20">
      <c r="B83" s="7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0">
      <c r="B84" s="7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0">
      <c r="B85" s="7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0">
      <c r="B86" s="7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0">
      <c r="B87" s="7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0">
      <c r="B88" s="7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0">
      <c r="B89" s="7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0">
      <c r="B90" s="7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0">
      <c r="B91" s="7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0">
      <c r="B92" s="7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s="1" customFormat="1" ht="20">
      <c r="B93" s="7"/>
      <c r="C93" s="116"/>
      <c r="D93" s="7"/>
      <c r="E93" s="7"/>
      <c r="F93" s="7"/>
      <c r="G93" s="7"/>
      <c r="H93" s="116"/>
      <c r="J93" s="116"/>
      <c r="K93" s="7"/>
      <c r="L93" s="7"/>
      <c r="O93" s="7"/>
      <c r="P93" s="7"/>
      <c r="Q93" s="7"/>
      <c r="R93" s="7"/>
      <c r="S93" s="7"/>
      <c r="T93" s="7"/>
      <c r="U93" s="7"/>
      <c r="V93" s="7"/>
      <c r="W93" s="7"/>
      <c r="X93" s="11"/>
      <c r="Y93" s="7"/>
      <c r="Z93" s="7"/>
      <c r="AA93" s="7"/>
    </row>
    <row r="94" spans="2:27" ht="20">
      <c r="C94" s="116"/>
      <c r="H94" s="116"/>
      <c r="J94" s="116"/>
    </row>
    <row r="95" spans="2:27" ht="20">
      <c r="C95" s="116"/>
      <c r="H95" s="116"/>
      <c r="J95" s="116"/>
    </row>
    <row r="96" spans="2:27" ht="20">
      <c r="C96" s="116"/>
      <c r="H96" s="116"/>
      <c r="J96" s="116"/>
    </row>
    <row r="97" spans="3:10" ht="20">
      <c r="C97" s="116"/>
      <c r="H97" s="116"/>
      <c r="J97" s="116"/>
    </row>
    <row r="98" spans="3:10" ht="20">
      <c r="C98" s="116"/>
      <c r="H98" s="116"/>
      <c r="J98" s="116"/>
    </row>
    <row r="99" spans="3:10" ht="20">
      <c r="C99" s="116"/>
      <c r="H99" s="116"/>
      <c r="J99" s="116"/>
    </row>
    <row r="100" spans="3:10" ht="20">
      <c r="C100" s="116"/>
      <c r="H100" s="116"/>
      <c r="J100" s="116"/>
    </row>
    <row r="101" spans="3:10" ht="20">
      <c r="C101" s="116"/>
      <c r="H101" s="116"/>
      <c r="J101" s="116"/>
    </row>
    <row r="102" spans="3:10" ht="20">
      <c r="C102" s="116"/>
      <c r="H102" s="116"/>
      <c r="J102" s="116"/>
    </row>
    <row r="103" spans="3:10" ht="20">
      <c r="C103" s="116"/>
      <c r="H103" s="116"/>
      <c r="J103" s="116"/>
    </row>
    <row r="104" spans="3:10" ht="20">
      <c r="C104" s="116"/>
      <c r="H104" s="116"/>
      <c r="J104" s="116"/>
    </row>
    <row r="105" spans="3:10" ht="20">
      <c r="C105" s="116"/>
      <c r="H105" s="116"/>
      <c r="J105" s="116"/>
    </row>
    <row r="106" spans="3:10" ht="20">
      <c r="C106" s="116"/>
      <c r="H106" s="116"/>
      <c r="J106" s="116"/>
    </row>
    <row r="107" spans="3:10" ht="20">
      <c r="C107" s="116"/>
      <c r="H107" s="116"/>
      <c r="J107" s="116"/>
    </row>
    <row r="108" spans="3:10" ht="20">
      <c r="C108" s="116"/>
      <c r="H108" s="116"/>
      <c r="J108" s="116"/>
    </row>
    <row r="109" spans="3:10" ht="20">
      <c r="C109" s="116"/>
      <c r="H109" s="116"/>
      <c r="J109" s="116"/>
    </row>
    <row r="110" spans="3:10" ht="20">
      <c r="C110" s="116"/>
      <c r="H110" s="116"/>
      <c r="J110" s="116"/>
    </row>
    <row r="111" spans="3:10" ht="20">
      <c r="C111" s="116"/>
      <c r="H111" s="116"/>
      <c r="J111" s="116"/>
    </row>
    <row r="112" spans="3:10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  <row r="154" spans="3:10" ht="20">
      <c r="C154" s="116"/>
      <c r="H154" s="116"/>
      <c r="J154" s="116"/>
    </row>
  </sheetData>
  <mergeCells count="15">
    <mergeCell ref="P23:V23"/>
    <mergeCell ref="B9:C9"/>
    <mergeCell ref="P18:V18"/>
    <mergeCell ref="P19:V19"/>
    <mergeCell ref="P20:V20"/>
    <mergeCell ref="P22:V22"/>
    <mergeCell ref="H43:I43"/>
    <mergeCell ref="J43:K43"/>
    <mergeCell ref="N43:X43"/>
    <mergeCell ref="P30:V30"/>
    <mergeCell ref="P31:V31"/>
    <mergeCell ref="P33:V33"/>
    <mergeCell ref="N37:X37"/>
    <mergeCell ref="H39:I39"/>
    <mergeCell ref="N42:X42"/>
  </mergeCells>
  <printOptions horizontalCentered="1" verticalCentered="1"/>
  <pageMargins left="0" right="0" top="0.17" bottom="1.66" header="0" footer="1.46"/>
  <pageSetup paperSize="9" scale="60" firstPageNumber="4294963191" fitToHeight="2" orientation="landscape" r:id="rId1"/>
  <headerFooter alignWithMargins="0"/>
  <rowBreaks count="1" manualBreakCount="1">
    <brk id="49" max="23" man="1"/>
  </row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4262EF-FDE2-455F-9444-83D613144259}">
  <dimension ref="A1:AH152"/>
  <sheetViews>
    <sheetView showGridLines="0" view="pageBreakPreview" zoomScale="50" zoomScaleNormal="60" zoomScaleSheetLayoutView="50" workbookViewId="0">
      <pane xSplit="4" ySplit="17" topLeftCell="L18" activePane="bottomRight" state="frozen"/>
      <selection pane="topRight" activeCell="E1" sqref="E1"/>
      <selection pane="bottomLeft" activeCell="A18" sqref="A18"/>
      <selection pane="bottomRight" activeCell="C49" sqref="C49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5.26953125" style="7" bestFit="1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2.6328125" style="7" customWidth="1"/>
    <col min="12" max="12" width="6.542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77"/>
      <c r="K10" s="278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197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268" customFormat="1" ht="50.5" customHeight="1">
      <c r="A19" s="253"/>
      <c r="B19" s="252">
        <v>1</v>
      </c>
      <c r="C19" s="250" t="s">
        <v>615</v>
      </c>
      <c r="D19" s="289" t="s">
        <v>614</v>
      </c>
      <c r="E19" s="254" t="s">
        <v>610</v>
      </c>
      <c r="F19" s="255" t="s">
        <v>196</v>
      </c>
      <c r="G19" s="256"/>
      <c r="H19" s="281">
        <v>234.85</v>
      </c>
      <c r="I19" s="258">
        <f t="shared" ref="I19" si="0">IF(E19&gt;0,E19*H19,"-")</f>
        <v>1174.25</v>
      </c>
      <c r="J19" s="259" t="s">
        <v>587</v>
      </c>
      <c r="K19" s="259" t="s">
        <v>50</v>
      </c>
      <c r="L19" s="260"/>
      <c r="M19" s="261">
        <v>55</v>
      </c>
      <c r="N19" s="262">
        <f>5*10</f>
        <v>50</v>
      </c>
      <c r="O19" s="263"/>
      <c r="P19" s="346" t="s">
        <v>617</v>
      </c>
      <c r="Q19" s="347"/>
      <c r="R19" s="347"/>
      <c r="S19" s="347"/>
      <c r="T19" s="347"/>
      <c r="U19" s="347"/>
      <c r="V19" s="348"/>
      <c r="W19" s="264"/>
      <c r="X19" s="265">
        <f>N19/$M$19*$AA$19</f>
        <v>0.37109090909090908</v>
      </c>
      <c r="Y19" s="266"/>
      <c r="Z19" s="266"/>
      <c r="AA19" s="267">
        <f>157*65*40/1000000</f>
        <v>0.40820000000000001</v>
      </c>
      <c r="AB19" s="266"/>
      <c r="AC19" s="266"/>
      <c r="AD19" s="266"/>
      <c r="AE19" s="266"/>
      <c r="AF19" s="266"/>
      <c r="AG19" s="266"/>
      <c r="AH19" s="266"/>
    </row>
    <row r="20" spans="1:34" s="268" customFormat="1" ht="50.5" customHeight="1">
      <c r="A20" s="253"/>
      <c r="B20" s="252"/>
      <c r="C20" s="250"/>
      <c r="D20" s="283"/>
      <c r="E20" s="254"/>
      <c r="F20" s="255"/>
      <c r="G20" s="282"/>
      <c r="H20" s="281"/>
      <c r="I20" s="258"/>
      <c r="J20" s="259"/>
      <c r="K20" s="259"/>
      <c r="L20" s="260"/>
      <c r="M20" s="261"/>
      <c r="N20" s="262"/>
      <c r="O20" s="263"/>
      <c r="P20" s="346"/>
      <c r="Q20" s="347"/>
      <c r="R20" s="347"/>
      <c r="S20" s="347"/>
      <c r="T20" s="347"/>
      <c r="U20" s="347"/>
      <c r="V20" s="348"/>
      <c r="W20" s="264"/>
      <c r="X20" s="265"/>
      <c r="Y20" s="266"/>
      <c r="Z20" s="266"/>
      <c r="AA20" s="267"/>
      <c r="AB20" s="266"/>
      <c r="AC20" s="266"/>
      <c r="AD20" s="266"/>
      <c r="AE20" s="266"/>
      <c r="AF20" s="266"/>
      <c r="AG20" s="266"/>
      <c r="AH20" s="266"/>
    </row>
    <row r="21" spans="1:34" s="132" customFormat="1" ht="20" customHeight="1">
      <c r="A21" s="123"/>
      <c r="B21" s="2"/>
      <c r="C21" s="124"/>
      <c r="D21" s="125"/>
      <c r="E21" s="3"/>
      <c r="F21" s="87"/>
      <c r="G21" s="92"/>
      <c r="H21" s="127"/>
      <c r="I21" s="97"/>
      <c r="J21" s="128"/>
      <c r="K21" s="128"/>
      <c r="L21" s="89"/>
      <c r="M21" s="239"/>
      <c r="N21" s="129"/>
      <c r="O21" s="4"/>
      <c r="P21" s="274"/>
      <c r="Q21" s="275"/>
      <c r="R21" s="275"/>
      <c r="S21" s="275"/>
      <c r="T21" s="275"/>
      <c r="U21" s="275"/>
      <c r="V21" s="276"/>
      <c r="W21" s="238"/>
      <c r="X21" s="241"/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20" customHeight="1">
      <c r="A22" s="123"/>
      <c r="B22" s="2"/>
      <c r="C22" s="144"/>
      <c r="D22" s="125"/>
      <c r="E22" s="3"/>
      <c r="F22" s="87"/>
      <c r="G22" s="92"/>
      <c r="H22" s="127"/>
      <c r="I22" s="97"/>
      <c r="J22" s="128"/>
      <c r="K22" s="128"/>
      <c r="L22" s="89"/>
      <c r="M22" s="239"/>
      <c r="N22" s="129"/>
      <c r="O22" s="4"/>
      <c r="P22" s="325"/>
      <c r="Q22" s="326"/>
      <c r="R22" s="326"/>
      <c r="S22" s="326"/>
      <c r="T22" s="326"/>
      <c r="U22" s="326"/>
      <c r="V22" s="327"/>
      <c r="W22" s="238"/>
      <c r="X22" s="241"/>
      <c r="Y22" s="131"/>
      <c r="Z22" s="131"/>
      <c r="AA22" s="130"/>
      <c r="AB22" s="131"/>
      <c r="AC22" s="131"/>
      <c r="AD22" s="131"/>
      <c r="AE22" s="131"/>
      <c r="AF22" s="131"/>
      <c r="AG22" s="131"/>
      <c r="AH22" s="131"/>
    </row>
    <row r="23" spans="1:34" s="132" customFormat="1" ht="20" customHeight="1">
      <c r="A23" s="123"/>
      <c r="B23" s="2"/>
      <c r="C23" s="124"/>
      <c r="D23" s="125"/>
      <c r="E23" s="3"/>
      <c r="F23" s="87"/>
      <c r="G23" s="92"/>
      <c r="H23" s="127"/>
      <c r="I23" s="97"/>
      <c r="J23" s="128"/>
      <c r="K23" s="128"/>
      <c r="L23" s="89"/>
      <c r="M23" s="239"/>
      <c r="N23" s="129"/>
      <c r="O23" s="4"/>
      <c r="P23" s="325"/>
      <c r="Q23" s="326"/>
      <c r="R23" s="326"/>
      <c r="S23" s="326"/>
      <c r="T23" s="326"/>
      <c r="U23" s="326"/>
      <c r="V23" s="327"/>
      <c r="W23" s="238"/>
      <c r="X23" s="241"/>
      <c r="Y23" s="131"/>
      <c r="Z23" s="131"/>
      <c r="AA23" s="130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24"/>
      <c r="D24" s="125"/>
      <c r="E24" s="3"/>
      <c r="F24" s="87"/>
      <c r="G24" s="92"/>
      <c r="H24" s="127"/>
      <c r="I24" s="97"/>
      <c r="J24" s="128"/>
      <c r="K24" s="128"/>
      <c r="L24" s="89"/>
      <c r="M24" s="239"/>
      <c r="N24" s="129"/>
      <c r="O24" s="4"/>
      <c r="P24" s="274"/>
      <c r="Q24" s="275"/>
      <c r="R24" s="275"/>
      <c r="S24" s="275"/>
      <c r="T24" s="275"/>
      <c r="U24" s="275"/>
      <c r="V24" s="276"/>
      <c r="W24" s="238"/>
      <c r="X24" s="241"/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"/>
      <c r="C25" s="124"/>
      <c r="D25" s="125"/>
      <c r="E25" s="3"/>
      <c r="F25" s="87"/>
      <c r="G25" s="92"/>
      <c r="H25" s="127"/>
      <c r="I25" s="97"/>
      <c r="J25" s="128"/>
      <c r="K25" s="128"/>
      <c r="L25" s="89"/>
      <c r="M25" s="239"/>
      <c r="N25" s="129"/>
      <c r="O25" s="4"/>
      <c r="P25" s="274"/>
      <c r="Q25" s="275"/>
      <c r="R25" s="275"/>
      <c r="S25" s="275"/>
      <c r="T25" s="275"/>
      <c r="U25" s="275"/>
      <c r="V25" s="276"/>
      <c r="W25" s="238"/>
      <c r="X25" s="241"/>
      <c r="Y25" s="131"/>
      <c r="Z25" s="131"/>
      <c r="AA25" s="130"/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24"/>
      <c r="D26" s="125"/>
      <c r="E26" s="3"/>
      <c r="F26" s="87"/>
      <c r="G26" s="92"/>
      <c r="H26" s="127"/>
      <c r="I26" s="97"/>
      <c r="J26" s="128"/>
      <c r="K26" s="128"/>
      <c r="L26" s="89"/>
      <c r="M26" s="239"/>
      <c r="N26" s="129"/>
      <c r="O26" s="4"/>
      <c r="P26" s="274"/>
      <c r="Q26" s="275"/>
      <c r="R26" s="275"/>
      <c r="S26" s="275"/>
      <c r="T26" s="275"/>
      <c r="U26" s="275"/>
      <c r="V26" s="276"/>
      <c r="W26" s="238"/>
      <c r="X26" s="241"/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20" customHeight="1">
      <c r="A27" s="123"/>
      <c r="B27" s="2"/>
      <c r="C27" s="124"/>
      <c r="D27" s="125"/>
      <c r="E27" s="3"/>
      <c r="F27" s="87"/>
      <c r="G27" s="92"/>
      <c r="H27" s="127"/>
      <c r="I27" s="97"/>
      <c r="J27" s="128"/>
      <c r="K27" s="128"/>
      <c r="L27" s="89"/>
      <c r="M27" s="239"/>
      <c r="N27" s="129"/>
      <c r="O27" s="4"/>
      <c r="P27" s="274"/>
      <c r="Q27" s="275"/>
      <c r="R27" s="275"/>
      <c r="S27" s="275"/>
      <c r="T27" s="275"/>
      <c r="U27" s="275"/>
      <c r="V27" s="276"/>
      <c r="W27" s="238"/>
      <c r="X27" s="241"/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20" customHeight="1">
      <c r="A28" s="123"/>
      <c r="B28" s="2"/>
      <c r="C28" s="124"/>
      <c r="D28" s="125"/>
      <c r="E28" s="3"/>
      <c r="F28" s="87"/>
      <c r="G28" s="92"/>
      <c r="H28" s="127"/>
      <c r="I28" s="97"/>
      <c r="J28" s="128"/>
      <c r="K28" s="128"/>
      <c r="L28" s="89"/>
      <c r="M28" s="239"/>
      <c r="N28" s="129"/>
      <c r="O28" s="4"/>
      <c r="P28" s="274"/>
      <c r="Q28" s="275"/>
      <c r="R28" s="275"/>
      <c r="S28" s="275"/>
      <c r="T28" s="275"/>
      <c r="U28" s="275"/>
      <c r="V28" s="276"/>
      <c r="W28" s="238"/>
      <c r="X28" s="241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20" customHeight="1">
      <c r="A29" s="123"/>
      <c r="B29" s="2"/>
      <c r="C29" s="144"/>
      <c r="D29" s="125"/>
      <c r="E29" s="3"/>
      <c r="F29" s="87"/>
      <c r="G29" s="92"/>
      <c r="H29" s="127"/>
      <c r="I29" s="97"/>
      <c r="J29" s="128"/>
      <c r="K29" s="128"/>
      <c r="L29" s="89"/>
      <c r="M29" s="239"/>
      <c r="N29" s="129"/>
      <c r="O29" s="4"/>
      <c r="P29" s="274"/>
      <c r="Q29" s="275"/>
      <c r="R29" s="275"/>
      <c r="S29" s="275"/>
      <c r="T29" s="275"/>
      <c r="U29" s="275"/>
      <c r="V29" s="276"/>
      <c r="W29" s="238"/>
      <c r="X29" s="241"/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20" customHeight="1">
      <c r="A30" s="123"/>
      <c r="B30" s="2"/>
      <c r="C30" s="144"/>
      <c r="D30" s="125"/>
      <c r="E30" s="3"/>
      <c r="F30" s="87"/>
      <c r="G30" s="92"/>
      <c r="H30" s="127"/>
      <c r="I30" s="97"/>
      <c r="J30" s="128"/>
      <c r="K30" s="128"/>
      <c r="L30" s="89"/>
      <c r="M30" s="239"/>
      <c r="N30" s="129"/>
      <c r="O30" s="4"/>
      <c r="P30" s="325"/>
      <c r="Q30" s="326"/>
      <c r="R30" s="326"/>
      <c r="S30" s="326"/>
      <c r="T30" s="326"/>
      <c r="U30" s="326"/>
      <c r="V30" s="327"/>
      <c r="W30" s="238"/>
      <c r="X30" s="241"/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20" customHeight="1">
      <c r="A31" s="123"/>
      <c r="B31" s="2"/>
      <c r="C31" s="124"/>
      <c r="D31" s="125"/>
      <c r="E31" s="3"/>
      <c r="F31" s="87"/>
      <c r="G31" s="92"/>
      <c r="H31" s="127"/>
      <c r="I31" s="97"/>
      <c r="J31" s="128"/>
      <c r="K31" s="128"/>
      <c r="L31" s="89"/>
      <c r="M31" s="239"/>
      <c r="N31" s="129"/>
      <c r="O31" s="4"/>
      <c r="P31" s="325"/>
      <c r="Q31" s="326"/>
      <c r="R31" s="326"/>
      <c r="S31" s="326"/>
      <c r="T31" s="326"/>
      <c r="U31" s="326"/>
      <c r="V31" s="327"/>
      <c r="W31" s="238"/>
      <c r="X31" s="241"/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20" customHeight="1">
      <c r="A32" s="123"/>
      <c r="B32" s="2"/>
      <c r="C32" s="124"/>
      <c r="D32" s="125"/>
      <c r="E32" s="3"/>
      <c r="F32" s="87"/>
      <c r="G32" s="92"/>
      <c r="H32" s="127"/>
      <c r="I32" s="97"/>
      <c r="J32" s="128"/>
      <c r="K32" s="128"/>
      <c r="L32" s="89"/>
      <c r="M32" s="239"/>
      <c r="N32" s="129"/>
      <c r="O32" s="4"/>
      <c r="P32" s="274"/>
      <c r="Q32" s="275"/>
      <c r="R32" s="275"/>
      <c r="S32" s="275"/>
      <c r="T32" s="275"/>
      <c r="U32" s="275"/>
      <c r="V32" s="276"/>
      <c r="W32" s="238"/>
      <c r="X32" s="241"/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2:27" s="131" customFormat="1" ht="18.5" customHeight="1">
      <c r="B33" s="191"/>
      <c r="D33" s="148"/>
      <c r="E33" s="192">
        <f>SUM(E18:E32)</f>
        <v>0</v>
      </c>
      <c r="F33" s="192" t="s">
        <v>196</v>
      </c>
      <c r="G33" s="193"/>
      <c r="H33" s="194"/>
      <c r="I33" s="195">
        <f>SUM(I18:I32)</f>
        <v>1174.25</v>
      </c>
      <c r="J33" s="194"/>
      <c r="K33" s="194"/>
      <c r="L33" s="194"/>
      <c r="M33" s="240">
        <f>SUM(M18:M32)</f>
        <v>55</v>
      </c>
      <c r="N33" s="195">
        <f>SUM(N18:N32)</f>
        <v>50</v>
      </c>
      <c r="O33" s="195" t="e">
        <f>SUM(O16:O32)</f>
        <v>#REF!</v>
      </c>
      <c r="P33" s="195"/>
      <c r="Q33" s="195">
        <f>SUM(Q16:Q32)</f>
        <v>0</v>
      </c>
      <c r="R33" s="195">
        <f>SUM(R16:R32)</f>
        <v>0</v>
      </c>
      <c r="S33" s="195"/>
      <c r="T33" s="195">
        <f>SUM(T16:T32)</f>
        <v>0</v>
      </c>
      <c r="U33" s="195">
        <f>SUM(U16:U32)</f>
        <v>0</v>
      </c>
      <c r="V33" s="195" t="e">
        <f>SUM(#REF!)</f>
        <v>#REF!</v>
      </c>
      <c r="W33" s="195">
        <f>SUM(W16:W32)</f>
        <v>0</v>
      </c>
      <c r="X33" s="242">
        <f>SUM(X18:X32)</f>
        <v>0.37109090909090908</v>
      </c>
    </row>
    <row r="34" spans="2:27" ht="13.5" customHeight="1">
      <c r="B34" s="98"/>
      <c r="C34" s="99"/>
      <c r="D34" s="30"/>
      <c r="E34" s="100"/>
      <c r="F34" s="51"/>
      <c r="G34" s="51"/>
      <c r="H34" s="101" t="s">
        <v>51</v>
      </c>
      <c r="I34" s="55"/>
      <c r="J34" s="100"/>
      <c r="K34" s="100"/>
      <c r="L34" s="100"/>
      <c r="M34" s="102"/>
      <c r="N34" s="55"/>
      <c r="O34" s="53"/>
      <c r="P34" s="52"/>
      <c r="Q34" s="52"/>
      <c r="R34" s="52"/>
      <c r="S34" s="52"/>
      <c r="T34" s="52"/>
      <c r="U34" s="52"/>
      <c r="V34" s="53"/>
      <c r="W34" s="53"/>
      <c r="X34" s="57"/>
    </row>
    <row r="35" spans="2:27" ht="13.5" customHeight="1">
      <c r="B35" s="20" t="s">
        <v>52</v>
      </c>
      <c r="C35" s="21"/>
      <c r="D35" s="103"/>
      <c r="E35" s="104" t="s">
        <v>53</v>
      </c>
      <c r="F35" s="104"/>
      <c r="G35" s="41"/>
      <c r="H35" s="23" t="s">
        <v>54</v>
      </c>
      <c r="I35" s="105"/>
      <c r="J35" s="49" t="s">
        <v>55</v>
      </c>
      <c r="K35" s="106"/>
      <c r="L35" s="40" t="s">
        <v>56</v>
      </c>
      <c r="M35" s="40"/>
      <c r="N35" s="328" t="s">
        <v>57</v>
      </c>
      <c r="O35" s="329"/>
      <c r="P35" s="329"/>
      <c r="Q35" s="329"/>
      <c r="R35" s="329"/>
      <c r="S35" s="329"/>
      <c r="T35" s="329"/>
      <c r="U35" s="329"/>
      <c r="V35" s="329"/>
      <c r="W35" s="329"/>
      <c r="X35" s="330"/>
    </row>
    <row r="36" spans="2:27" ht="13.5" customHeight="1">
      <c r="B36" s="37" t="s">
        <v>58</v>
      </c>
      <c r="D36" s="107"/>
      <c r="E36" s="7" t="s">
        <v>59</v>
      </c>
      <c r="H36" s="108"/>
      <c r="I36" s="109" t="s">
        <v>60</v>
      </c>
      <c r="J36" s="37" t="s">
        <v>61</v>
      </c>
      <c r="K36" s="110"/>
      <c r="L36" s="43" t="s">
        <v>62</v>
      </c>
      <c r="M36" s="43"/>
      <c r="N36" s="38"/>
      <c r="X36" s="44"/>
    </row>
    <row r="37" spans="2:27" ht="13.5" customHeight="1">
      <c r="B37" s="37" t="s">
        <v>63</v>
      </c>
      <c r="D37" s="30"/>
      <c r="H37" s="331"/>
      <c r="I37" s="332"/>
      <c r="J37" s="37"/>
      <c r="K37" s="110"/>
      <c r="L37" s="43" t="s">
        <v>64</v>
      </c>
      <c r="M37" s="43"/>
      <c r="N37" s="38"/>
      <c r="X37" s="44"/>
    </row>
    <row r="38" spans="2:27" ht="13.5" customHeight="1">
      <c r="B38" s="51"/>
      <c r="C38" s="52"/>
      <c r="D38" s="111"/>
      <c r="E38" s="7" t="s">
        <v>65</v>
      </c>
      <c r="H38" s="108"/>
      <c r="I38" s="109"/>
      <c r="J38" s="37" t="s">
        <v>66</v>
      </c>
      <c r="K38" s="110"/>
      <c r="L38" s="43"/>
      <c r="M38" s="43"/>
      <c r="N38" s="38"/>
      <c r="X38" s="44"/>
    </row>
    <row r="39" spans="2:27" ht="13.5" customHeight="1">
      <c r="B39" s="20" t="s">
        <v>67</v>
      </c>
      <c r="C39" s="41"/>
      <c r="D39" s="22"/>
      <c r="E39" s="7" t="s">
        <v>68</v>
      </c>
      <c r="H39" s="112" t="s">
        <v>69</v>
      </c>
      <c r="I39" s="113"/>
      <c r="J39" s="37" t="s">
        <v>61</v>
      </c>
      <c r="K39" s="110"/>
      <c r="L39" s="43" t="s">
        <v>70</v>
      </c>
      <c r="M39" s="43"/>
      <c r="N39" s="38"/>
      <c r="X39" s="44"/>
    </row>
    <row r="40" spans="2:27" ht="13.5" customHeight="1">
      <c r="B40" s="9" t="s">
        <v>71</v>
      </c>
      <c r="D40" s="30"/>
      <c r="E40" s="7" t="s">
        <v>72</v>
      </c>
      <c r="H40" s="114"/>
      <c r="I40" s="115"/>
      <c r="J40" s="37" t="s">
        <v>73</v>
      </c>
      <c r="K40" s="110"/>
      <c r="L40" s="43" t="s">
        <v>74</v>
      </c>
      <c r="M40" s="43"/>
      <c r="N40" s="333" t="s">
        <v>75</v>
      </c>
      <c r="O40" s="334"/>
      <c r="P40" s="334"/>
      <c r="Q40" s="334"/>
      <c r="R40" s="334"/>
      <c r="S40" s="334"/>
      <c r="T40" s="334"/>
      <c r="U40" s="334"/>
      <c r="V40" s="334"/>
      <c r="W40" s="334"/>
      <c r="X40" s="335"/>
    </row>
    <row r="41" spans="2:27" ht="13.5" customHeight="1">
      <c r="B41" s="51"/>
      <c r="C41" s="52"/>
      <c r="D41" s="53"/>
      <c r="E41" s="52"/>
      <c r="F41" s="52"/>
      <c r="G41" s="52"/>
      <c r="H41" s="336" t="s">
        <v>618</v>
      </c>
      <c r="I41" s="337"/>
      <c r="J41" s="336" t="s">
        <v>616</v>
      </c>
      <c r="K41" s="337"/>
      <c r="L41" s="52"/>
      <c r="M41" s="56"/>
      <c r="N41" s="338" t="s">
        <v>76</v>
      </c>
      <c r="O41" s="339"/>
      <c r="P41" s="339"/>
      <c r="Q41" s="339"/>
      <c r="R41" s="339"/>
      <c r="S41" s="339"/>
      <c r="T41" s="339"/>
      <c r="U41" s="339"/>
      <c r="V41" s="339"/>
      <c r="W41" s="339"/>
      <c r="X41" s="340"/>
    </row>
    <row r="42" spans="2:27" ht="13.5" customHeight="1"/>
    <row r="43" spans="2:27" ht="13.5" customHeight="1"/>
    <row r="44" spans="2:27" ht="13.5" customHeight="1"/>
    <row r="45" spans="2:27" ht="8.5" customHeight="1"/>
    <row r="46" spans="2:27" ht="13.5" customHeight="1">
      <c r="B46" s="116"/>
      <c r="C46" s="116"/>
      <c r="E46" s="117"/>
      <c r="F46" s="117"/>
      <c r="H46" s="116"/>
      <c r="J46" s="116"/>
    </row>
    <row r="47" spans="2:27" s="1" customFormat="1" ht="22.5" customHeight="1">
      <c r="B47" s="116"/>
      <c r="C47" s="116"/>
      <c r="D47" s="7"/>
      <c r="E47" s="116"/>
      <c r="F47" s="116"/>
      <c r="G47" s="7"/>
      <c r="H47" s="116"/>
      <c r="J47" s="116"/>
      <c r="K47" s="7"/>
      <c r="L47" s="7"/>
      <c r="O47" s="7"/>
      <c r="P47" s="7"/>
      <c r="Q47" s="7"/>
      <c r="R47" s="7"/>
      <c r="S47" s="7"/>
      <c r="T47" s="7"/>
      <c r="U47" s="7"/>
      <c r="V47" s="7"/>
      <c r="W47" s="7"/>
      <c r="X47" s="11"/>
      <c r="Y47" s="7"/>
      <c r="Z47" s="7"/>
      <c r="AA47" s="7"/>
    </row>
    <row r="48" spans="2:27" s="1" customFormat="1" ht="22.5" customHeight="1">
      <c r="B48" s="116"/>
      <c r="C48" s="116"/>
      <c r="D48" s="7"/>
      <c r="E48" s="7"/>
      <c r="F48" s="7"/>
      <c r="G48" s="7"/>
      <c r="H48" s="116"/>
      <c r="J48" s="116"/>
      <c r="K48" s="118"/>
      <c r="L48" s="7"/>
      <c r="O48" s="7"/>
      <c r="P48" s="7"/>
      <c r="Q48" s="7"/>
      <c r="R48" s="7"/>
      <c r="S48" s="7"/>
      <c r="T48" s="7"/>
      <c r="U48" s="7"/>
      <c r="V48" s="7"/>
      <c r="W48" s="7"/>
      <c r="X48" s="11"/>
      <c r="Y48" s="7"/>
      <c r="Z48" s="7"/>
      <c r="AA48" s="7"/>
    </row>
    <row r="49" spans="2:27" s="1" customFormat="1" ht="22.5" customHeight="1">
      <c r="B49" s="116"/>
      <c r="C49" s="116"/>
      <c r="D49" s="7"/>
      <c r="E49" s="7"/>
      <c r="F49" s="7"/>
      <c r="G49" s="7"/>
      <c r="H49" s="116"/>
      <c r="J49" s="116"/>
      <c r="K49" s="7"/>
      <c r="L49" s="7"/>
      <c r="O49" s="7"/>
      <c r="P49" s="7"/>
      <c r="Q49" s="7"/>
      <c r="R49" s="7"/>
      <c r="S49" s="7"/>
      <c r="T49" s="7"/>
      <c r="U49" s="7"/>
      <c r="V49" s="7"/>
      <c r="W49" s="7"/>
      <c r="X49" s="11"/>
      <c r="Y49" s="7"/>
      <c r="Z49" s="7"/>
      <c r="AA49" s="7"/>
    </row>
    <row r="50" spans="2:27" s="1" customFormat="1" ht="22.5" customHeight="1">
      <c r="B50" s="116"/>
      <c r="C50" s="116"/>
      <c r="D50" s="7"/>
      <c r="E50" s="7"/>
      <c r="F50" s="7"/>
      <c r="G50" s="7"/>
      <c r="H50" s="116"/>
      <c r="J50" s="116"/>
      <c r="K50" s="7"/>
      <c r="L50" s="7"/>
      <c r="O50" s="7"/>
      <c r="P50" s="7"/>
      <c r="Q50" s="7"/>
      <c r="R50" s="7"/>
      <c r="S50" s="7"/>
      <c r="T50" s="7"/>
      <c r="U50" s="7"/>
      <c r="V50" s="7"/>
      <c r="W50" s="7"/>
      <c r="X50" s="11"/>
      <c r="Y50" s="7"/>
      <c r="Z50" s="7"/>
      <c r="AA50" s="7"/>
    </row>
    <row r="51" spans="2:27" s="1" customFormat="1" ht="22.5" customHeight="1">
      <c r="B51" s="116"/>
      <c r="C51" s="116"/>
      <c r="D51" s="7"/>
      <c r="E51" s="7"/>
      <c r="F51" s="7"/>
      <c r="G51" s="7"/>
      <c r="H51" s="116"/>
      <c r="J51" s="116"/>
      <c r="K51" s="7"/>
      <c r="L51" s="7"/>
      <c r="O51" s="7"/>
      <c r="P51" s="7"/>
      <c r="Q51" s="7"/>
      <c r="R51" s="7"/>
      <c r="S51" s="7"/>
      <c r="T51" s="7"/>
      <c r="U51" s="7"/>
      <c r="V51" s="7"/>
      <c r="W51" s="7"/>
      <c r="X51" s="11"/>
      <c r="Y51" s="7"/>
      <c r="Z51" s="7"/>
      <c r="AA51" s="7"/>
    </row>
    <row r="52" spans="2:27" s="1" customFormat="1" ht="22.5" customHeight="1">
      <c r="B52" s="116"/>
      <c r="C52" s="116"/>
      <c r="D52" s="7"/>
      <c r="E52" s="7"/>
      <c r="F52" s="7"/>
      <c r="G52" s="7"/>
      <c r="H52" s="116"/>
      <c r="J52" s="116"/>
      <c r="K52" s="7"/>
      <c r="L52" s="7"/>
      <c r="O52" s="7"/>
      <c r="P52" s="7"/>
      <c r="Q52" s="7"/>
      <c r="R52" s="7"/>
      <c r="S52" s="7"/>
      <c r="T52" s="7"/>
      <c r="U52" s="7"/>
      <c r="V52" s="7"/>
      <c r="W52" s="7"/>
      <c r="X52" s="11"/>
      <c r="Y52" s="7"/>
      <c r="Z52" s="7"/>
      <c r="AA52" s="7"/>
    </row>
    <row r="53" spans="2:27" s="1" customFormat="1" ht="22.5" customHeight="1">
      <c r="B53" s="116"/>
      <c r="C53" s="116"/>
      <c r="D53" s="7"/>
      <c r="E53" s="7"/>
      <c r="F53" s="7"/>
      <c r="G53" s="7"/>
      <c r="H53" s="116"/>
      <c r="J53" s="116"/>
      <c r="K53" s="7"/>
      <c r="L53" s="7"/>
      <c r="O53" s="7"/>
      <c r="P53" s="7"/>
      <c r="Q53" s="7"/>
      <c r="R53" s="7"/>
      <c r="S53" s="7"/>
      <c r="T53" s="7"/>
      <c r="U53" s="7"/>
      <c r="V53" s="7"/>
      <c r="W53" s="7"/>
      <c r="X53" s="11"/>
      <c r="Y53" s="7"/>
      <c r="Z53" s="7"/>
      <c r="AA53" s="7"/>
    </row>
    <row r="54" spans="2:27" s="1" customFormat="1" ht="22.5" customHeight="1">
      <c r="B54" s="116"/>
      <c r="C54" s="116"/>
      <c r="D54" s="7"/>
      <c r="E54" s="7"/>
      <c r="F54" s="7"/>
      <c r="G54" s="7"/>
      <c r="H54" s="116"/>
      <c r="J54" s="116"/>
      <c r="K54" s="7"/>
      <c r="L54" s="7"/>
      <c r="O54" s="7"/>
      <c r="P54" s="7"/>
      <c r="Q54" s="7"/>
      <c r="R54" s="7"/>
      <c r="S54" s="7"/>
      <c r="T54" s="7"/>
      <c r="U54" s="7"/>
      <c r="V54" s="7"/>
      <c r="W54" s="7"/>
      <c r="X54" s="11"/>
      <c r="Y54" s="7"/>
      <c r="Z54" s="7"/>
      <c r="AA54" s="7"/>
    </row>
    <row r="55" spans="2:27" s="1" customFormat="1" ht="22.5" customHeight="1">
      <c r="B55" s="116"/>
      <c r="C55" s="116"/>
      <c r="D55" s="7"/>
      <c r="E55" s="7"/>
      <c r="F55" s="7"/>
      <c r="G55" s="7"/>
      <c r="H55" s="116"/>
      <c r="J55" s="116"/>
      <c r="K55" s="7"/>
      <c r="L55" s="7"/>
      <c r="O55" s="7"/>
      <c r="P55" s="7"/>
      <c r="Q55" s="7"/>
      <c r="R55" s="7"/>
      <c r="S55" s="7"/>
      <c r="T55" s="7"/>
      <c r="U55" s="7"/>
      <c r="V55" s="7"/>
      <c r="W55" s="7"/>
      <c r="X55" s="11"/>
      <c r="Y55" s="7"/>
      <c r="Z55" s="7"/>
      <c r="AA55" s="7"/>
    </row>
    <row r="56" spans="2:27" s="1" customFormat="1" ht="22.5" customHeight="1">
      <c r="B56" s="116"/>
      <c r="C56" s="116"/>
      <c r="D56" s="7"/>
      <c r="E56" s="7"/>
      <c r="F56" s="7"/>
      <c r="G56" s="7"/>
      <c r="H56" s="116"/>
      <c r="J56" s="116"/>
      <c r="K56" s="7"/>
      <c r="L56" s="7"/>
      <c r="O56" s="7"/>
      <c r="P56" s="7"/>
      <c r="Q56" s="7"/>
      <c r="R56" s="7"/>
      <c r="S56" s="7"/>
      <c r="T56" s="7"/>
      <c r="U56" s="7"/>
      <c r="V56" s="7"/>
      <c r="W56" s="7"/>
      <c r="X56" s="11"/>
      <c r="Y56" s="7"/>
      <c r="Z56" s="7"/>
      <c r="AA56" s="7"/>
    </row>
    <row r="57" spans="2:27" s="1" customFormat="1" ht="22.5" customHeight="1">
      <c r="B57" s="116"/>
      <c r="C57" s="116"/>
      <c r="D57" s="7"/>
      <c r="E57" s="7"/>
      <c r="F57" s="7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7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ht="20">
      <c r="C80" s="116"/>
      <c r="H80" s="116"/>
      <c r="J80" s="116"/>
    </row>
    <row r="81" spans="2:27" s="1" customFormat="1" ht="20">
      <c r="B81" s="7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0">
      <c r="B82" s="7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0">
      <c r="B83" s="7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0">
      <c r="B84" s="7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0">
      <c r="B85" s="7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0">
      <c r="B86" s="7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0">
      <c r="B87" s="7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0">
      <c r="B88" s="7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0">
      <c r="B89" s="7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0">
      <c r="B90" s="7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0">
      <c r="B91" s="7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ht="20">
      <c r="C92" s="116"/>
      <c r="H92" s="116"/>
      <c r="J92" s="116"/>
    </row>
    <row r="93" spans="2:27" ht="20">
      <c r="C93" s="116"/>
      <c r="H93" s="116"/>
      <c r="J93" s="116"/>
    </row>
    <row r="94" spans="2:27" ht="20">
      <c r="C94" s="116"/>
      <c r="H94" s="116"/>
      <c r="J94" s="116"/>
    </row>
    <row r="95" spans="2:27" ht="20">
      <c r="C95" s="116"/>
      <c r="H95" s="116"/>
      <c r="J95" s="116"/>
    </row>
    <row r="96" spans="2:27" ht="20">
      <c r="C96" s="116"/>
      <c r="H96" s="116"/>
      <c r="J96" s="116"/>
    </row>
    <row r="97" spans="3:10" ht="20">
      <c r="C97" s="116"/>
      <c r="H97" s="116"/>
      <c r="J97" s="116"/>
    </row>
    <row r="98" spans="3:10" ht="20">
      <c r="C98" s="116"/>
      <c r="H98" s="116"/>
      <c r="J98" s="116"/>
    </row>
    <row r="99" spans="3:10" ht="20">
      <c r="C99" s="116"/>
      <c r="H99" s="116"/>
      <c r="J99" s="116"/>
    </row>
    <row r="100" spans="3:10" ht="20">
      <c r="C100" s="116"/>
      <c r="H100" s="116"/>
      <c r="J100" s="116"/>
    </row>
    <row r="101" spans="3:10" ht="20">
      <c r="C101" s="116"/>
      <c r="H101" s="116"/>
      <c r="J101" s="116"/>
    </row>
    <row r="102" spans="3:10" ht="20">
      <c r="C102" s="116"/>
      <c r="H102" s="116"/>
      <c r="J102" s="116"/>
    </row>
    <row r="103" spans="3:10" ht="20">
      <c r="C103" s="116"/>
      <c r="H103" s="116"/>
      <c r="J103" s="116"/>
    </row>
    <row r="104" spans="3:10" ht="20">
      <c r="C104" s="116"/>
      <c r="H104" s="116"/>
      <c r="J104" s="116"/>
    </row>
    <row r="105" spans="3:10" ht="20">
      <c r="C105" s="116"/>
      <c r="H105" s="116"/>
      <c r="J105" s="116"/>
    </row>
    <row r="106" spans="3:10" ht="20">
      <c r="C106" s="116"/>
      <c r="H106" s="116"/>
      <c r="J106" s="116"/>
    </row>
    <row r="107" spans="3:10" ht="20">
      <c r="C107" s="116"/>
      <c r="H107" s="116"/>
      <c r="J107" s="116"/>
    </row>
    <row r="108" spans="3:10" ht="20">
      <c r="C108" s="116"/>
      <c r="H108" s="116"/>
      <c r="J108" s="116"/>
    </row>
    <row r="109" spans="3:10" ht="20">
      <c r="C109" s="116"/>
      <c r="H109" s="116"/>
      <c r="J109" s="116"/>
    </row>
    <row r="110" spans="3:10" ht="20">
      <c r="C110" s="116"/>
      <c r="H110" s="116"/>
      <c r="J110" s="116"/>
    </row>
    <row r="111" spans="3:10" ht="20">
      <c r="C111" s="116"/>
      <c r="H111" s="116"/>
      <c r="J111" s="116"/>
    </row>
    <row r="112" spans="3:10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</sheetData>
  <mergeCells count="14">
    <mergeCell ref="P23:V23"/>
    <mergeCell ref="B9:C9"/>
    <mergeCell ref="P18:V18"/>
    <mergeCell ref="P19:V19"/>
    <mergeCell ref="P20:V20"/>
    <mergeCell ref="P22:V22"/>
    <mergeCell ref="H41:I41"/>
    <mergeCell ref="J41:K41"/>
    <mergeCell ref="N41:X41"/>
    <mergeCell ref="P30:V30"/>
    <mergeCell ref="P31:V31"/>
    <mergeCell ref="N35:X35"/>
    <mergeCell ref="H37:I37"/>
    <mergeCell ref="N40:X40"/>
  </mergeCells>
  <printOptions horizontalCentered="1" verticalCentered="1"/>
  <pageMargins left="0" right="0" top="0.17" bottom="1.66" header="0" footer="1.46"/>
  <pageSetup paperSize="9" scale="60" firstPageNumber="4294963191" fitToHeight="2" orientation="landscape" horizontalDpi="4294967295" verticalDpi="4294967295" r:id="rId1"/>
  <headerFooter alignWithMargins="0"/>
  <rowBreaks count="1" manualBreakCount="1">
    <brk id="47" max="2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view="pageBreakPreview" zoomScale="40" zoomScaleNormal="55" zoomScaleSheetLayoutView="40" workbookViewId="0">
      <selection activeCell="K57" sqref="K57"/>
    </sheetView>
  </sheetViews>
  <sheetFormatPr defaultRowHeight="12.5"/>
  <sheetData/>
  <printOptions horizontalCentered="1" verticalCentered="1"/>
  <pageMargins left="0" right="0" top="0" bottom="0" header="0" footer="0.31496062992125984"/>
  <pageSetup paperSize="9" scale="60" orientation="landscape" horizontalDpi="4294967295" verticalDpi="4294967295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9EEED6-4330-4ED9-9DCE-FFF66E3C9509}">
  <dimension ref="A1:AH159"/>
  <sheetViews>
    <sheetView showGridLines="0" view="pageBreakPreview" zoomScale="50" zoomScaleNormal="60" zoomScaleSheetLayoutView="50" workbookViewId="0">
      <pane xSplit="4" ySplit="17" topLeftCell="E18" activePane="bottomRight" state="frozen"/>
      <selection activeCell="C26" sqref="C26"/>
      <selection pane="topRight" activeCell="C26" sqref="C26"/>
      <selection pane="bottomLeft" activeCell="C26" sqref="C26"/>
      <selection pane="bottomRight" activeCell="C26" sqref="C26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5.26953125" style="7" bestFit="1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3.90625" style="7" customWidth="1"/>
    <col min="12" max="12" width="6.542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93"/>
      <c r="K10" s="294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623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268" customFormat="1" ht="20" customHeight="1">
      <c r="A19" s="253"/>
      <c r="B19" s="252">
        <v>1</v>
      </c>
      <c r="C19" s="250" t="s">
        <v>619</v>
      </c>
      <c r="D19" s="289" t="s">
        <v>621</v>
      </c>
      <c r="E19" s="254">
        <v>10</v>
      </c>
      <c r="F19" s="255" t="s">
        <v>196</v>
      </c>
      <c r="G19" s="256"/>
      <c r="H19" s="281">
        <v>1.05</v>
      </c>
      <c r="I19" s="258">
        <f t="shared" ref="I19" si="0">IF(E19&gt;0,E19*H19,"-")</f>
        <v>10.5</v>
      </c>
      <c r="J19" s="259" t="s">
        <v>587</v>
      </c>
      <c r="K19" s="259" t="s">
        <v>50</v>
      </c>
      <c r="L19" s="260"/>
      <c r="M19" s="261">
        <v>40</v>
      </c>
      <c r="N19" s="262">
        <f>E19*1</f>
        <v>10</v>
      </c>
      <c r="O19" s="263"/>
      <c r="P19" s="346" t="s">
        <v>628</v>
      </c>
      <c r="Q19" s="347"/>
      <c r="R19" s="347"/>
      <c r="S19" s="347"/>
      <c r="T19" s="347"/>
      <c r="U19" s="347"/>
      <c r="V19" s="348"/>
      <c r="W19" s="264"/>
      <c r="X19" s="265">
        <f>N19/$M$19*$AA$19</f>
        <v>7.4457499999999996E-2</v>
      </c>
      <c r="Y19" s="266"/>
      <c r="Z19" s="266"/>
      <c r="AA19" s="267">
        <f>158*65*29/1000000</f>
        <v>0.29782999999999998</v>
      </c>
      <c r="AB19" s="266"/>
      <c r="AC19" s="266"/>
      <c r="AD19" s="266"/>
      <c r="AE19" s="266"/>
      <c r="AF19" s="266"/>
      <c r="AG19" s="266"/>
      <c r="AH19" s="266"/>
    </row>
    <row r="20" spans="1:34" s="268" customFormat="1" ht="20" customHeight="1">
      <c r="A20" s="253"/>
      <c r="B20" s="252"/>
      <c r="C20" s="250" t="s">
        <v>620</v>
      </c>
      <c r="D20" s="283" t="s">
        <v>622</v>
      </c>
      <c r="E20" s="254">
        <v>10</v>
      </c>
      <c r="F20" s="255" t="s">
        <v>196</v>
      </c>
      <c r="G20" s="282"/>
      <c r="H20" s="281">
        <v>1.05</v>
      </c>
      <c r="I20" s="258">
        <f t="shared" ref="I20:I22" si="1">IF(E20&gt;0,E20*H20,"-")</f>
        <v>10.5</v>
      </c>
      <c r="J20" s="259" t="s">
        <v>587</v>
      </c>
      <c r="K20" s="259" t="s">
        <v>50</v>
      </c>
      <c r="L20" s="260"/>
      <c r="M20" s="261"/>
      <c r="N20" s="262">
        <f>E20*1</f>
        <v>10</v>
      </c>
      <c r="O20" s="263"/>
      <c r="P20" s="346"/>
      <c r="Q20" s="347"/>
      <c r="R20" s="347"/>
      <c r="S20" s="347"/>
      <c r="T20" s="347"/>
      <c r="U20" s="347"/>
      <c r="V20" s="348"/>
      <c r="W20" s="264"/>
      <c r="X20" s="265">
        <f>N20/$M$19*$AA$19</f>
        <v>7.4457499999999996E-2</v>
      </c>
      <c r="Y20" s="266"/>
      <c r="Z20" s="266"/>
      <c r="AA20" s="267"/>
      <c r="AB20" s="266"/>
      <c r="AC20" s="266"/>
      <c r="AD20" s="266"/>
      <c r="AE20" s="266"/>
      <c r="AF20" s="266"/>
      <c r="AG20" s="266"/>
      <c r="AH20" s="266"/>
    </row>
    <row r="21" spans="1:34" s="132" customFormat="1" ht="20" customHeight="1">
      <c r="A21" s="123"/>
      <c r="B21" s="2"/>
      <c r="C21" s="144" t="s">
        <v>624</v>
      </c>
      <c r="D21" s="125" t="s">
        <v>625</v>
      </c>
      <c r="E21" s="3">
        <v>3</v>
      </c>
      <c r="F21" s="87" t="s">
        <v>196</v>
      </c>
      <c r="G21" s="92"/>
      <c r="H21" s="281">
        <v>87.88</v>
      </c>
      <c r="I21" s="258">
        <f t="shared" si="1"/>
        <v>263.64</v>
      </c>
      <c r="J21" s="259" t="s">
        <v>587</v>
      </c>
      <c r="K21" s="259" t="s">
        <v>50</v>
      </c>
      <c r="L21" s="89"/>
      <c r="M21" s="239"/>
      <c r="N21" s="262">
        <f>E21*2</f>
        <v>6</v>
      </c>
      <c r="O21" s="4"/>
      <c r="P21" s="290"/>
      <c r="Q21" s="291"/>
      <c r="R21" s="291"/>
      <c r="S21" s="291"/>
      <c r="T21" s="291"/>
      <c r="U21" s="291"/>
      <c r="V21" s="292"/>
      <c r="W21" s="238"/>
      <c r="X21" s="265">
        <f>N21/$M$19*$AA$19</f>
        <v>4.4674499999999999E-2</v>
      </c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20" customHeight="1">
      <c r="A22" s="123"/>
      <c r="B22" s="2"/>
      <c r="C22" s="144" t="s">
        <v>626</v>
      </c>
      <c r="D22" s="125" t="s">
        <v>627</v>
      </c>
      <c r="E22" s="3">
        <v>3</v>
      </c>
      <c r="F22" s="87" t="s">
        <v>196</v>
      </c>
      <c r="G22" s="92"/>
      <c r="H22" s="127">
        <v>70.78</v>
      </c>
      <c r="I22" s="258">
        <f t="shared" si="1"/>
        <v>212.34</v>
      </c>
      <c r="J22" s="259" t="s">
        <v>587</v>
      </c>
      <c r="K22" s="259" t="s">
        <v>50</v>
      </c>
      <c r="L22" s="89"/>
      <c r="M22" s="239"/>
      <c r="N22" s="262">
        <f>E22*3</f>
        <v>9</v>
      </c>
      <c r="O22" s="4"/>
      <c r="P22" s="325"/>
      <c r="Q22" s="326"/>
      <c r="R22" s="326"/>
      <c r="S22" s="326"/>
      <c r="T22" s="326"/>
      <c r="U22" s="326"/>
      <c r="V22" s="327"/>
      <c r="W22" s="238"/>
      <c r="X22" s="265">
        <f>N22/$M$19*$AA$19</f>
        <v>6.7011749999999995E-2</v>
      </c>
      <c r="Y22" s="131"/>
      <c r="Z22" s="131"/>
      <c r="AA22" s="130"/>
      <c r="AB22" s="131"/>
      <c r="AC22" s="131"/>
      <c r="AD22" s="131"/>
      <c r="AE22" s="131"/>
      <c r="AF22" s="131"/>
      <c r="AG22" s="131"/>
      <c r="AH22" s="131"/>
    </row>
    <row r="23" spans="1:34" s="132" customFormat="1" ht="20" customHeight="1">
      <c r="A23" s="123"/>
      <c r="B23" s="2"/>
      <c r="C23" s="124"/>
      <c r="D23" s="125"/>
      <c r="E23" s="3"/>
      <c r="F23" s="87"/>
      <c r="G23" s="92"/>
      <c r="H23" s="127"/>
      <c r="I23" s="97"/>
      <c r="J23" s="128"/>
      <c r="K23" s="128"/>
      <c r="L23" s="89"/>
      <c r="M23" s="239"/>
      <c r="N23" s="129"/>
      <c r="O23" s="4"/>
      <c r="P23" s="325"/>
      <c r="Q23" s="326"/>
      <c r="R23" s="326"/>
      <c r="S23" s="326"/>
      <c r="T23" s="326"/>
      <c r="U23" s="326"/>
      <c r="V23" s="327"/>
      <c r="W23" s="238"/>
      <c r="X23" s="241"/>
      <c r="Y23" s="131"/>
      <c r="Z23" s="131"/>
      <c r="AA23" s="130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24" t="s">
        <v>629</v>
      </c>
      <c r="D24" s="125"/>
      <c r="E24" s="3"/>
      <c r="F24" s="87"/>
      <c r="G24" s="92"/>
      <c r="H24" s="127"/>
      <c r="I24" s="97"/>
      <c r="J24" s="128"/>
      <c r="K24" s="128"/>
      <c r="L24" s="89"/>
      <c r="M24" s="239"/>
      <c r="N24" s="129"/>
      <c r="O24" s="4"/>
      <c r="P24" s="290"/>
      <c r="Q24" s="291"/>
      <c r="R24" s="291"/>
      <c r="S24" s="291"/>
      <c r="T24" s="291"/>
      <c r="U24" s="291"/>
      <c r="V24" s="292"/>
      <c r="W24" s="238"/>
      <c r="X24" s="241"/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52">
        <v>2</v>
      </c>
      <c r="C25" s="250" t="s">
        <v>630</v>
      </c>
      <c r="D25" s="125" t="s">
        <v>631</v>
      </c>
      <c r="E25" s="3">
        <v>15</v>
      </c>
      <c r="F25" s="87" t="s">
        <v>196</v>
      </c>
      <c r="G25" s="92"/>
      <c r="H25" s="127">
        <v>0.3</v>
      </c>
      <c r="I25" s="258">
        <f t="shared" ref="I25:I38" si="2">IF(E25&gt;0,E25*H25,"-")</f>
        <v>4.5</v>
      </c>
      <c r="J25" s="259" t="s">
        <v>587</v>
      </c>
      <c r="K25" s="259" t="s">
        <v>50</v>
      </c>
      <c r="L25" s="89"/>
      <c r="M25" s="239">
        <v>26</v>
      </c>
      <c r="N25" s="262">
        <f>E25*0.02</f>
        <v>0.3</v>
      </c>
      <c r="O25" s="4"/>
      <c r="P25" s="346" t="s">
        <v>657</v>
      </c>
      <c r="Q25" s="347"/>
      <c r="R25" s="347"/>
      <c r="S25" s="347"/>
      <c r="T25" s="347"/>
      <c r="U25" s="347"/>
      <c r="V25" s="348"/>
      <c r="W25" s="264"/>
      <c r="X25" s="265">
        <f>N25/$M$25*$AA$25</f>
        <v>2.1899999999999997E-3</v>
      </c>
      <c r="Y25" s="266"/>
      <c r="Z25" s="266"/>
      <c r="AA25" s="267">
        <f>73*65*40/1000000</f>
        <v>0.1898</v>
      </c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44" t="s">
        <v>632</v>
      </c>
      <c r="D26" s="125" t="s">
        <v>644</v>
      </c>
      <c r="E26" s="3">
        <v>15</v>
      </c>
      <c r="F26" s="87" t="s">
        <v>196</v>
      </c>
      <c r="G26" s="92"/>
      <c r="H26" s="127">
        <v>0.3</v>
      </c>
      <c r="I26" s="258">
        <f t="shared" si="2"/>
        <v>4.5</v>
      </c>
      <c r="J26" s="259" t="s">
        <v>587</v>
      </c>
      <c r="K26" s="259" t="s">
        <v>50</v>
      </c>
      <c r="L26" s="89"/>
      <c r="M26" s="239"/>
      <c r="N26" s="262">
        <f>E26*0.02</f>
        <v>0.3</v>
      </c>
      <c r="O26" s="4"/>
      <c r="P26" s="290"/>
      <c r="Q26" s="291"/>
      <c r="R26" s="291"/>
      <c r="S26" s="291"/>
      <c r="T26" s="291"/>
      <c r="U26" s="291"/>
      <c r="V26" s="292"/>
      <c r="W26" s="238"/>
      <c r="X26" s="265">
        <f t="shared" ref="X26:X38" si="3">N26/$M$25*$AA$25</f>
        <v>2.1899999999999997E-3</v>
      </c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20" customHeight="1">
      <c r="A27" s="123"/>
      <c r="B27" s="2"/>
      <c r="C27" s="144" t="s">
        <v>633</v>
      </c>
      <c r="D27" s="125" t="s">
        <v>645</v>
      </c>
      <c r="E27" s="3">
        <v>15</v>
      </c>
      <c r="F27" s="87" t="s">
        <v>196</v>
      </c>
      <c r="G27" s="92"/>
      <c r="H27" s="127">
        <v>0.11</v>
      </c>
      <c r="I27" s="258">
        <f t="shared" si="2"/>
        <v>1.65</v>
      </c>
      <c r="J27" s="259" t="s">
        <v>587</v>
      </c>
      <c r="K27" s="259" t="s">
        <v>50</v>
      </c>
      <c r="L27" s="89"/>
      <c r="M27" s="239"/>
      <c r="N27" s="262">
        <f>E27*0.02</f>
        <v>0.3</v>
      </c>
      <c r="O27" s="4"/>
      <c r="P27" s="290"/>
      <c r="Q27" s="291"/>
      <c r="R27" s="291"/>
      <c r="S27" s="291"/>
      <c r="T27" s="291"/>
      <c r="U27" s="291"/>
      <c r="V27" s="292"/>
      <c r="W27" s="238"/>
      <c r="X27" s="265">
        <f t="shared" si="3"/>
        <v>2.1899999999999997E-3</v>
      </c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20" customHeight="1">
      <c r="A28" s="123"/>
      <c r="B28" s="2"/>
      <c r="C28" s="144" t="s">
        <v>634</v>
      </c>
      <c r="D28" s="125" t="s">
        <v>646</v>
      </c>
      <c r="E28" s="3">
        <v>60</v>
      </c>
      <c r="F28" s="87" t="s">
        <v>196</v>
      </c>
      <c r="G28" s="92"/>
      <c r="H28" s="127">
        <v>26.31</v>
      </c>
      <c r="I28" s="258">
        <f t="shared" si="2"/>
        <v>1578.6</v>
      </c>
      <c r="J28" s="259" t="s">
        <v>587</v>
      </c>
      <c r="K28" s="259" t="s">
        <v>50</v>
      </c>
      <c r="L28" s="89"/>
      <c r="M28" s="239"/>
      <c r="N28" s="262">
        <f>E28*0.05</f>
        <v>3</v>
      </c>
      <c r="O28" s="4"/>
      <c r="P28" s="290"/>
      <c r="Q28" s="291"/>
      <c r="R28" s="291"/>
      <c r="S28" s="291"/>
      <c r="T28" s="291"/>
      <c r="U28" s="291"/>
      <c r="V28" s="292"/>
      <c r="W28" s="238"/>
      <c r="X28" s="265">
        <f t="shared" si="3"/>
        <v>2.1899999999999999E-2</v>
      </c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20" customHeight="1">
      <c r="A29" s="123"/>
      <c r="B29" s="2"/>
      <c r="C29" s="144" t="s">
        <v>634</v>
      </c>
      <c r="D29" s="125" t="s">
        <v>647</v>
      </c>
      <c r="E29" s="3">
        <v>60</v>
      </c>
      <c r="F29" s="87" t="s">
        <v>196</v>
      </c>
      <c r="G29" s="92"/>
      <c r="H29" s="127">
        <v>26.18</v>
      </c>
      <c r="I29" s="258">
        <f t="shared" si="2"/>
        <v>1570.8</v>
      </c>
      <c r="J29" s="259" t="s">
        <v>587</v>
      </c>
      <c r="K29" s="259" t="s">
        <v>50</v>
      </c>
      <c r="L29" s="89"/>
      <c r="M29" s="239"/>
      <c r="N29" s="262">
        <f>E29*0.05</f>
        <v>3</v>
      </c>
      <c r="O29" s="4"/>
      <c r="P29" s="290"/>
      <c r="Q29" s="291"/>
      <c r="R29" s="291"/>
      <c r="S29" s="291"/>
      <c r="T29" s="291"/>
      <c r="U29" s="291"/>
      <c r="V29" s="292"/>
      <c r="W29" s="238"/>
      <c r="X29" s="265">
        <f t="shared" si="3"/>
        <v>2.1899999999999999E-2</v>
      </c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20" customHeight="1">
      <c r="A30" s="123"/>
      <c r="B30" s="2"/>
      <c r="C30" s="144" t="s">
        <v>635</v>
      </c>
      <c r="D30" s="125" t="s">
        <v>648</v>
      </c>
      <c r="E30" s="3">
        <v>15</v>
      </c>
      <c r="F30" s="87" t="s">
        <v>196</v>
      </c>
      <c r="G30" s="92"/>
      <c r="H30" s="127">
        <v>0.25</v>
      </c>
      <c r="I30" s="258">
        <f t="shared" si="2"/>
        <v>3.75</v>
      </c>
      <c r="J30" s="259" t="s">
        <v>587</v>
      </c>
      <c r="K30" s="259" t="s">
        <v>50</v>
      </c>
      <c r="L30" s="89"/>
      <c r="M30" s="239"/>
      <c r="N30" s="262">
        <f>E30*0.02</f>
        <v>0.3</v>
      </c>
      <c r="O30" s="4"/>
      <c r="P30" s="290"/>
      <c r="Q30" s="291"/>
      <c r="R30" s="291"/>
      <c r="S30" s="291"/>
      <c r="T30" s="291"/>
      <c r="U30" s="291"/>
      <c r="V30" s="292"/>
      <c r="W30" s="238"/>
      <c r="X30" s="265">
        <f t="shared" si="3"/>
        <v>2.1899999999999997E-3</v>
      </c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20" customHeight="1">
      <c r="A31" s="123"/>
      <c r="B31" s="2"/>
      <c r="C31" s="144" t="s">
        <v>636</v>
      </c>
      <c r="D31" s="125" t="s">
        <v>649</v>
      </c>
      <c r="E31" s="3">
        <v>15</v>
      </c>
      <c r="F31" s="87" t="s">
        <v>196</v>
      </c>
      <c r="G31" s="92"/>
      <c r="H31" s="127">
        <v>0.27</v>
      </c>
      <c r="I31" s="258">
        <f t="shared" si="2"/>
        <v>4.0500000000000007</v>
      </c>
      <c r="J31" s="259" t="s">
        <v>587</v>
      </c>
      <c r="K31" s="259" t="s">
        <v>50</v>
      </c>
      <c r="L31" s="89"/>
      <c r="M31" s="239"/>
      <c r="N31" s="262">
        <f>E31*0.02</f>
        <v>0.3</v>
      </c>
      <c r="O31" s="4"/>
      <c r="P31" s="290"/>
      <c r="Q31" s="291"/>
      <c r="R31" s="291"/>
      <c r="S31" s="291"/>
      <c r="T31" s="291"/>
      <c r="U31" s="291"/>
      <c r="V31" s="292"/>
      <c r="W31" s="238"/>
      <c r="X31" s="265">
        <f t="shared" si="3"/>
        <v>2.1899999999999997E-3</v>
      </c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20" customHeight="1">
      <c r="A32" s="123"/>
      <c r="B32" s="2"/>
      <c r="C32" s="144" t="s">
        <v>637</v>
      </c>
      <c r="D32" s="125" t="s">
        <v>650</v>
      </c>
      <c r="E32" s="3">
        <v>15</v>
      </c>
      <c r="F32" s="87" t="s">
        <v>196</v>
      </c>
      <c r="G32" s="92"/>
      <c r="H32" s="127">
        <v>0.37</v>
      </c>
      <c r="I32" s="258">
        <f t="shared" si="2"/>
        <v>5.55</v>
      </c>
      <c r="J32" s="259" t="s">
        <v>587</v>
      </c>
      <c r="K32" s="259" t="s">
        <v>50</v>
      </c>
      <c r="L32" s="89"/>
      <c r="M32" s="239"/>
      <c r="N32" s="262">
        <f>E32*0.02</f>
        <v>0.3</v>
      </c>
      <c r="O32" s="4"/>
      <c r="P32" s="290"/>
      <c r="Q32" s="291"/>
      <c r="R32" s="291"/>
      <c r="S32" s="291"/>
      <c r="T32" s="291"/>
      <c r="U32" s="291"/>
      <c r="V32" s="292"/>
      <c r="W32" s="238"/>
      <c r="X32" s="265">
        <f t="shared" si="3"/>
        <v>2.1899999999999997E-3</v>
      </c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20" customHeight="1">
      <c r="A33" s="123"/>
      <c r="B33" s="2"/>
      <c r="C33" s="144" t="s">
        <v>638</v>
      </c>
      <c r="D33" s="125" t="s">
        <v>651</v>
      </c>
      <c r="E33" s="3">
        <v>89</v>
      </c>
      <c r="F33" s="87" t="s">
        <v>196</v>
      </c>
      <c r="G33" s="92"/>
      <c r="H33" s="127">
        <v>0.22</v>
      </c>
      <c r="I33" s="258">
        <f t="shared" si="2"/>
        <v>19.580000000000002</v>
      </c>
      <c r="J33" s="259" t="s">
        <v>587</v>
      </c>
      <c r="K33" s="259" t="s">
        <v>50</v>
      </c>
      <c r="L33" s="89"/>
      <c r="M33" s="239"/>
      <c r="N33" s="262">
        <f>E33*0.05</f>
        <v>4.45</v>
      </c>
      <c r="O33" s="4"/>
      <c r="P33" s="290"/>
      <c r="Q33" s="291"/>
      <c r="R33" s="291"/>
      <c r="S33" s="291"/>
      <c r="T33" s="291"/>
      <c r="U33" s="291"/>
      <c r="V33" s="292"/>
      <c r="W33" s="238"/>
      <c r="X33" s="265">
        <f t="shared" si="3"/>
        <v>3.2485E-2</v>
      </c>
      <c r="Y33" s="131"/>
      <c r="Z33" s="131"/>
      <c r="AA33" s="130"/>
      <c r="AB33" s="131"/>
      <c r="AC33" s="131"/>
      <c r="AD33" s="131"/>
      <c r="AE33" s="131"/>
      <c r="AF33" s="131"/>
      <c r="AG33" s="131"/>
      <c r="AH33" s="131"/>
    </row>
    <row r="34" spans="1:34" s="132" customFormat="1" ht="20" customHeight="1">
      <c r="A34" s="123"/>
      <c r="B34" s="2"/>
      <c r="C34" s="144" t="s">
        <v>639</v>
      </c>
      <c r="D34" s="125" t="s">
        <v>652</v>
      </c>
      <c r="E34" s="3">
        <v>200</v>
      </c>
      <c r="F34" s="87" t="s">
        <v>196</v>
      </c>
      <c r="G34" s="92"/>
      <c r="H34" s="127">
        <v>0.33</v>
      </c>
      <c r="I34" s="258">
        <f t="shared" si="2"/>
        <v>66</v>
      </c>
      <c r="J34" s="259" t="s">
        <v>587</v>
      </c>
      <c r="K34" s="259" t="s">
        <v>50</v>
      </c>
      <c r="L34" s="89"/>
      <c r="M34" s="239"/>
      <c r="N34" s="262">
        <f>E34*0.02</f>
        <v>4</v>
      </c>
      <c r="O34" s="4"/>
      <c r="P34" s="290"/>
      <c r="Q34" s="291"/>
      <c r="R34" s="291"/>
      <c r="S34" s="291"/>
      <c r="T34" s="291"/>
      <c r="U34" s="291"/>
      <c r="V34" s="292"/>
      <c r="W34" s="238"/>
      <c r="X34" s="265">
        <f t="shared" si="3"/>
        <v>2.92E-2</v>
      </c>
      <c r="Y34" s="131"/>
      <c r="Z34" s="131"/>
      <c r="AA34" s="130"/>
      <c r="AB34" s="131"/>
      <c r="AC34" s="131"/>
      <c r="AD34" s="131"/>
      <c r="AE34" s="131"/>
      <c r="AF34" s="131"/>
      <c r="AG34" s="131"/>
      <c r="AH34" s="131"/>
    </row>
    <row r="35" spans="1:34" s="132" customFormat="1" ht="20" customHeight="1">
      <c r="A35" s="123"/>
      <c r="B35" s="2"/>
      <c r="C35" s="144" t="s">
        <v>640</v>
      </c>
      <c r="D35" s="125" t="s">
        <v>653</v>
      </c>
      <c r="E35" s="3">
        <v>45</v>
      </c>
      <c r="F35" s="87" t="s">
        <v>196</v>
      </c>
      <c r="G35" s="92"/>
      <c r="H35" s="127">
        <v>5.48</v>
      </c>
      <c r="I35" s="258">
        <f t="shared" si="2"/>
        <v>246.60000000000002</v>
      </c>
      <c r="J35" s="259" t="s">
        <v>587</v>
      </c>
      <c r="K35" s="259" t="s">
        <v>50</v>
      </c>
      <c r="L35" s="89"/>
      <c r="M35" s="239"/>
      <c r="N35" s="262">
        <f>E35*0.05</f>
        <v>2.25</v>
      </c>
      <c r="O35" s="4"/>
      <c r="P35" s="290"/>
      <c r="Q35" s="291"/>
      <c r="R35" s="291"/>
      <c r="S35" s="291"/>
      <c r="T35" s="291"/>
      <c r="U35" s="291"/>
      <c r="V35" s="292"/>
      <c r="W35" s="238"/>
      <c r="X35" s="265">
        <f t="shared" si="3"/>
        <v>1.6424999999999999E-2</v>
      </c>
      <c r="Y35" s="131"/>
      <c r="Z35" s="131"/>
      <c r="AA35" s="130"/>
      <c r="AB35" s="131"/>
      <c r="AC35" s="131"/>
      <c r="AD35" s="131"/>
      <c r="AE35" s="131"/>
      <c r="AF35" s="131"/>
      <c r="AG35" s="131"/>
      <c r="AH35" s="131"/>
    </row>
    <row r="36" spans="1:34" s="132" customFormat="1" ht="20" customHeight="1">
      <c r="A36" s="123"/>
      <c r="B36" s="2"/>
      <c r="C36" s="144" t="s">
        <v>641</v>
      </c>
      <c r="D36" s="125" t="s">
        <v>654</v>
      </c>
      <c r="E36" s="3">
        <v>15</v>
      </c>
      <c r="F36" s="87" t="s">
        <v>196</v>
      </c>
      <c r="G36" s="92"/>
      <c r="H36" s="127">
        <v>0.33</v>
      </c>
      <c r="I36" s="258">
        <f t="shared" si="2"/>
        <v>4.95</v>
      </c>
      <c r="J36" s="259" t="s">
        <v>587</v>
      </c>
      <c r="K36" s="259" t="s">
        <v>50</v>
      </c>
      <c r="L36" s="89"/>
      <c r="M36" s="239"/>
      <c r="N36" s="262">
        <f>E36*0.02</f>
        <v>0.3</v>
      </c>
      <c r="O36" s="4"/>
      <c r="P36" s="290"/>
      <c r="Q36" s="291"/>
      <c r="R36" s="291"/>
      <c r="S36" s="291"/>
      <c r="T36" s="291"/>
      <c r="U36" s="291"/>
      <c r="V36" s="292"/>
      <c r="W36" s="238"/>
      <c r="X36" s="265">
        <f t="shared" si="3"/>
        <v>2.1899999999999997E-3</v>
      </c>
      <c r="Y36" s="131"/>
      <c r="Z36" s="131"/>
      <c r="AA36" s="130"/>
      <c r="AB36" s="131"/>
      <c r="AC36" s="131"/>
      <c r="AD36" s="131"/>
      <c r="AE36" s="131"/>
      <c r="AF36" s="131"/>
      <c r="AG36" s="131"/>
      <c r="AH36" s="131"/>
    </row>
    <row r="37" spans="1:34" s="132" customFormat="1" ht="20" customHeight="1">
      <c r="A37" s="123"/>
      <c r="B37" s="2"/>
      <c r="C37" s="144" t="s">
        <v>642</v>
      </c>
      <c r="D37" s="125" t="s">
        <v>655</v>
      </c>
      <c r="E37" s="3">
        <v>37</v>
      </c>
      <c r="F37" s="87" t="s">
        <v>196</v>
      </c>
      <c r="G37" s="92"/>
      <c r="H37" s="127">
        <v>0.99</v>
      </c>
      <c r="I37" s="258">
        <f t="shared" si="2"/>
        <v>36.630000000000003</v>
      </c>
      <c r="J37" s="259" t="s">
        <v>587</v>
      </c>
      <c r="K37" s="259" t="s">
        <v>50</v>
      </c>
      <c r="L37" s="89"/>
      <c r="M37" s="239"/>
      <c r="N37" s="262">
        <f>E37*0.05</f>
        <v>1.85</v>
      </c>
      <c r="O37" s="4"/>
      <c r="P37" s="290"/>
      <c r="Q37" s="291"/>
      <c r="R37" s="291"/>
      <c r="S37" s="291"/>
      <c r="T37" s="291"/>
      <c r="U37" s="291"/>
      <c r="V37" s="292"/>
      <c r="W37" s="238"/>
      <c r="X37" s="265">
        <f t="shared" si="3"/>
        <v>1.3505E-2</v>
      </c>
      <c r="Y37" s="131"/>
      <c r="Z37" s="131"/>
      <c r="AA37" s="130"/>
      <c r="AB37" s="131"/>
      <c r="AC37" s="131"/>
      <c r="AD37" s="131"/>
      <c r="AE37" s="131"/>
      <c r="AF37" s="131"/>
      <c r="AG37" s="131"/>
      <c r="AH37" s="131"/>
    </row>
    <row r="38" spans="1:34" s="132" customFormat="1" ht="20" customHeight="1">
      <c r="A38" s="123"/>
      <c r="B38" s="2"/>
      <c r="C38" s="144" t="s">
        <v>643</v>
      </c>
      <c r="D38" s="125" t="s">
        <v>656</v>
      </c>
      <c r="E38" s="3">
        <v>37</v>
      </c>
      <c r="F38" s="87" t="s">
        <v>196</v>
      </c>
      <c r="G38" s="92"/>
      <c r="H38" s="127">
        <v>0.16</v>
      </c>
      <c r="I38" s="258">
        <f t="shared" si="2"/>
        <v>5.92</v>
      </c>
      <c r="J38" s="259" t="s">
        <v>587</v>
      </c>
      <c r="K38" s="259" t="s">
        <v>50</v>
      </c>
      <c r="L38" s="89"/>
      <c r="M38" s="239"/>
      <c r="N38" s="262">
        <f>E38*0.05</f>
        <v>1.85</v>
      </c>
      <c r="O38" s="4"/>
      <c r="P38" s="290"/>
      <c r="Q38" s="291"/>
      <c r="R38" s="291"/>
      <c r="S38" s="291"/>
      <c r="T38" s="291"/>
      <c r="U38" s="291"/>
      <c r="V38" s="292"/>
      <c r="W38" s="238"/>
      <c r="X38" s="265">
        <f t="shared" si="3"/>
        <v>1.3505E-2</v>
      </c>
      <c r="Y38" s="131"/>
      <c r="Z38" s="131"/>
      <c r="AA38" s="130"/>
      <c r="AB38" s="131"/>
      <c r="AC38" s="131"/>
      <c r="AD38" s="131"/>
      <c r="AE38" s="131"/>
      <c r="AF38" s="131"/>
      <c r="AG38" s="131"/>
      <c r="AH38" s="131"/>
    </row>
    <row r="39" spans="1:34" s="132" customFormat="1" ht="20" customHeight="1">
      <c r="A39" s="123"/>
      <c r="B39" s="2"/>
      <c r="C39" s="124"/>
      <c r="D39" s="125"/>
      <c r="E39" s="3"/>
      <c r="F39" s="87"/>
      <c r="G39" s="92"/>
      <c r="H39" s="127"/>
      <c r="I39" s="97"/>
      <c r="J39" s="128"/>
      <c r="K39" s="128"/>
      <c r="L39" s="89"/>
      <c r="M39" s="239"/>
      <c r="N39" s="129"/>
      <c r="O39" s="4"/>
      <c r="P39" s="290"/>
      <c r="Q39" s="291"/>
      <c r="R39" s="291"/>
      <c r="S39" s="291"/>
      <c r="T39" s="291"/>
      <c r="U39" s="291"/>
      <c r="V39" s="292"/>
      <c r="W39" s="238"/>
      <c r="X39" s="241"/>
      <c r="Y39" s="131"/>
      <c r="Z39" s="131"/>
      <c r="AA39" s="130"/>
      <c r="AB39" s="131"/>
      <c r="AC39" s="131"/>
      <c r="AD39" s="131"/>
      <c r="AE39" s="131"/>
      <c r="AF39" s="131"/>
      <c r="AG39" s="131"/>
      <c r="AH39" s="131"/>
    </row>
    <row r="40" spans="1:34" s="131" customFormat="1" ht="18.5" customHeight="1">
      <c r="B40" s="191"/>
      <c r="D40" s="148"/>
      <c r="E40" s="192">
        <f>SUM(E18:E39)</f>
        <v>659</v>
      </c>
      <c r="F40" s="192" t="s">
        <v>196</v>
      </c>
      <c r="G40" s="193"/>
      <c r="H40" s="194"/>
      <c r="I40" s="195">
        <f>SUM(I18:I39)</f>
        <v>4050.06</v>
      </c>
      <c r="J40" s="194"/>
      <c r="K40" s="194"/>
      <c r="L40" s="194"/>
      <c r="M40" s="240">
        <f>SUM(M18:M39)</f>
        <v>66</v>
      </c>
      <c r="N40" s="195">
        <f>SUM(N18:N39)</f>
        <v>57.499999999999986</v>
      </c>
      <c r="O40" s="195" t="e">
        <f>SUM(O16:O39)</f>
        <v>#REF!</v>
      </c>
      <c r="P40" s="195"/>
      <c r="Q40" s="195">
        <f>SUM(Q16:Q39)</f>
        <v>0</v>
      </c>
      <c r="R40" s="195">
        <f>SUM(R16:R39)</f>
        <v>0</v>
      </c>
      <c r="S40" s="195"/>
      <c r="T40" s="195">
        <f>SUM(T16:T39)</f>
        <v>0</v>
      </c>
      <c r="U40" s="195">
        <f>SUM(U16:U39)</f>
        <v>0</v>
      </c>
      <c r="V40" s="195" t="e">
        <f>SUM(#REF!)</f>
        <v>#REF!</v>
      </c>
      <c r="W40" s="195">
        <f>SUM(W16:W39)</f>
        <v>0</v>
      </c>
      <c r="X40" s="242">
        <f>SUM(X18:X39)</f>
        <v>0.42485125000000012</v>
      </c>
    </row>
    <row r="41" spans="1:34" ht="13.5" customHeight="1">
      <c r="B41" s="98"/>
      <c r="C41" s="99"/>
      <c r="D41" s="30"/>
      <c r="E41" s="100"/>
      <c r="F41" s="51"/>
      <c r="G41" s="51"/>
      <c r="H41" s="101" t="s">
        <v>51</v>
      </c>
      <c r="I41" s="55"/>
      <c r="J41" s="100"/>
      <c r="K41" s="100"/>
      <c r="L41" s="100"/>
      <c r="M41" s="102"/>
      <c r="N41" s="55"/>
      <c r="O41" s="53"/>
      <c r="P41" s="52"/>
      <c r="Q41" s="52"/>
      <c r="R41" s="52"/>
      <c r="S41" s="52"/>
      <c r="T41" s="52"/>
      <c r="U41" s="52"/>
      <c r="V41" s="53"/>
      <c r="W41" s="53"/>
      <c r="X41" s="57"/>
    </row>
    <row r="42" spans="1:34" ht="13.5" customHeight="1">
      <c r="B42" s="20" t="s">
        <v>52</v>
      </c>
      <c r="C42" s="21"/>
      <c r="D42" s="103"/>
      <c r="E42" s="104" t="s">
        <v>53</v>
      </c>
      <c r="F42" s="104"/>
      <c r="G42" s="41"/>
      <c r="H42" s="23" t="s">
        <v>54</v>
      </c>
      <c r="I42" s="105"/>
      <c r="J42" s="49" t="s">
        <v>55</v>
      </c>
      <c r="K42" s="106"/>
      <c r="L42" s="40" t="s">
        <v>56</v>
      </c>
      <c r="M42" s="40"/>
      <c r="N42" s="328" t="s">
        <v>57</v>
      </c>
      <c r="O42" s="329"/>
      <c r="P42" s="329"/>
      <c r="Q42" s="329"/>
      <c r="R42" s="329"/>
      <c r="S42" s="329"/>
      <c r="T42" s="329"/>
      <c r="U42" s="329"/>
      <c r="V42" s="329"/>
      <c r="W42" s="329"/>
      <c r="X42" s="330"/>
    </row>
    <row r="43" spans="1:34" ht="13.5" customHeight="1">
      <c r="B43" s="37" t="s">
        <v>58</v>
      </c>
      <c r="D43" s="107"/>
      <c r="E43" s="7" t="s">
        <v>59</v>
      </c>
      <c r="H43" s="108"/>
      <c r="I43" s="109" t="s">
        <v>60</v>
      </c>
      <c r="J43" s="37" t="s">
        <v>61</v>
      </c>
      <c r="K43" s="110"/>
      <c r="L43" s="43" t="s">
        <v>62</v>
      </c>
      <c r="M43" s="43"/>
      <c r="N43" s="38"/>
      <c r="X43" s="44"/>
    </row>
    <row r="44" spans="1:34" ht="13.5" customHeight="1">
      <c r="B44" s="37" t="s">
        <v>63</v>
      </c>
      <c r="D44" s="30"/>
      <c r="H44" s="331"/>
      <c r="I44" s="332"/>
      <c r="J44" s="37"/>
      <c r="K44" s="110"/>
      <c r="L44" s="43" t="s">
        <v>64</v>
      </c>
      <c r="M44" s="43"/>
      <c r="N44" s="38"/>
      <c r="X44" s="44"/>
    </row>
    <row r="45" spans="1:34" ht="13.5" customHeight="1">
      <c r="B45" s="51"/>
      <c r="C45" s="52"/>
      <c r="D45" s="111"/>
      <c r="E45" s="7" t="s">
        <v>65</v>
      </c>
      <c r="H45" s="108"/>
      <c r="I45" s="109"/>
      <c r="J45" s="37" t="s">
        <v>66</v>
      </c>
      <c r="K45" s="110"/>
      <c r="L45" s="43"/>
      <c r="M45" s="43"/>
      <c r="N45" s="38"/>
      <c r="X45" s="44"/>
    </row>
    <row r="46" spans="1:34" ht="13.5" customHeight="1">
      <c r="B46" s="20" t="s">
        <v>67</v>
      </c>
      <c r="C46" s="41"/>
      <c r="D46" s="22"/>
      <c r="E46" s="7" t="s">
        <v>68</v>
      </c>
      <c r="H46" s="112" t="s">
        <v>69</v>
      </c>
      <c r="I46" s="113"/>
      <c r="J46" s="37" t="s">
        <v>61</v>
      </c>
      <c r="K46" s="110"/>
      <c r="L46" s="43" t="s">
        <v>70</v>
      </c>
      <c r="M46" s="43"/>
      <c r="N46" s="38"/>
      <c r="X46" s="44"/>
    </row>
    <row r="47" spans="1:34" ht="13.5" customHeight="1">
      <c r="B47" s="9" t="s">
        <v>71</v>
      </c>
      <c r="D47" s="30"/>
      <c r="E47" s="7" t="s">
        <v>72</v>
      </c>
      <c r="H47" s="114"/>
      <c r="I47" s="115"/>
      <c r="J47" s="37" t="s">
        <v>73</v>
      </c>
      <c r="K47" s="110"/>
      <c r="L47" s="43" t="s">
        <v>74</v>
      </c>
      <c r="M47" s="43"/>
      <c r="N47" s="333" t="s">
        <v>75</v>
      </c>
      <c r="O47" s="334"/>
      <c r="P47" s="334"/>
      <c r="Q47" s="334"/>
      <c r="R47" s="334"/>
      <c r="S47" s="334"/>
      <c r="T47" s="334"/>
      <c r="U47" s="334"/>
      <c r="V47" s="334"/>
      <c r="W47" s="334"/>
      <c r="X47" s="335"/>
    </row>
    <row r="48" spans="1:34" ht="13.5" customHeight="1">
      <c r="B48" s="51"/>
      <c r="C48" s="52"/>
      <c r="D48" s="53"/>
      <c r="E48" s="52"/>
      <c r="F48" s="52"/>
      <c r="G48" s="52"/>
      <c r="H48" s="336" t="s">
        <v>659</v>
      </c>
      <c r="I48" s="337"/>
      <c r="J48" s="336" t="s">
        <v>658</v>
      </c>
      <c r="K48" s="337"/>
      <c r="L48" s="52"/>
      <c r="M48" s="56"/>
      <c r="N48" s="338" t="s">
        <v>76</v>
      </c>
      <c r="O48" s="339"/>
      <c r="P48" s="339"/>
      <c r="Q48" s="339"/>
      <c r="R48" s="339"/>
      <c r="S48" s="339"/>
      <c r="T48" s="339"/>
      <c r="U48" s="339"/>
      <c r="V48" s="339"/>
      <c r="W48" s="339"/>
      <c r="X48" s="340"/>
    </row>
    <row r="49" spans="2:27" ht="13.5" customHeight="1"/>
    <row r="50" spans="2:27" ht="13.5" customHeight="1"/>
    <row r="51" spans="2:27" ht="13.5" customHeight="1"/>
    <row r="52" spans="2:27" ht="8.5" customHeight="1"/>
    <row r="53" spans="2:27" ht="13.5" customHeight="1">
      <c r="B53" s="116"/>
      <c r="C53" s="116"/>
      <c r="E53" s="117"/>
      <c r="F53" s="117"/>
      <c r="H53" s="116"/>
      <c r="J53" s="116"/>
    </row>
    <row r="54" spans="2:27" s="1" customFormat="1" ht="22.5" customHeight="1">
      <c r="B54" s="116"/>
      <c r="C54" s="116"/>
      <c r="D54" s="7"/>
      <c r="E54" s="116"/>
      <c r="F54" s="116"/>
      <c r="G54" s="7"/>
      <c r="H54" s="116"/>
      <c r="J54" s="116"/>
      <c r="K54" s="7"/>
      <c r="L54" s="7"/>
      <c r="O54" s="7"/>
      <c r="P54" s="7"/>
      <c r="Q54" s="7"/>
      <c r="R54" s="7"/>
      <c r="S54" s="7"/>
      <c r="T54" s="7"/>
      <c r="U54" s="7"/>
      <c r="V54" s="7"/>
      <c r="W54" s="7"/>
      <c r="X54" s="11"/>
      <c r="Y54" s="7"/>
      <c r="Z54" s="7"/>
      <c r="AA54" s="7"/>
    </row>
    <row r="55" spans="2:27" s="1" customFormat="1" ht="22.5" customHeight="1">
      <c r="B55" s="116"/>
      <c r="C55" s="116"/>
      <c r="D55" s="7"/>
      <c r="E55" s="7"/>
      <c r="F55" s="7"/>
      <c r="G55" s="7"/>
      <c r="H55" s="116"/>
      <c r="J55" s="116"/>
      <c r="K55" s="118"/>
      <c r="L55" s="7"/>
      <c r="O55" s="7"/>
      <c r="P55" s="7"/>
      <c r="Q55" s="7"/>
      <c r="R55" s="7"/>
      <c r="S55" s="7"/>
      <c r="T55" s="7"/>
      <c r="U55" s="7"/>
      <c r="V55" s="7"/>
      <c r="W55" s="7"/>
      <c r="X55" s="11"/>
      <c r="Y55" s="7"/>
      <c r="Z55" s="7"/>
      <c r="AA55" s="7"/>
    </row>
    <row r="56" spans="2:27" s="1" customFormat="1" ht="22.5" customHeight="1">
      <c r="B56" s="116"/>
      <c r="C56" s="116"/>
      <c r="D56" s="7"/>
      <c r="E56" s="7"/>
      <c r="F56" s="7"/>
      <c r="G56" s="7"/>
      <c r="H56" s="116"/>
      <c r="J56" s="116"/>
      <c r="K56" s="7"/>
      <c r="L56" s="7"/>
      <c r="O56" s="7"/>
      <c r="P56" s="7"/>
      <c r="Q56" s="7"/>
      <c r="R56" s="7"/>
      <c r="S56" s="7"/>
      <c r="T56" s="7"/>
      <c r="U56" s="7"/>
      <c r="V56" s="7"/>
      <c r="W56" s="7"/>
      <c r="X56" s="11"/>
      <c r="Y56" s="7"/>
      <c r="Z56" s="7"/>
      <c r="AA56" s="7"/>
    </row>
    <row r="57" spans="2:27" s="1" customFormat="1" ht="22.5" customHeight="1">
      <c r="B57" s="116"/>
      <c r="C57" s="116"/>
      <c r="D57" s="7"/>
      <c r="E57" s="7"/>
      <c r="F57" s="7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7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2.5" customHeight="1">
      <c r="B81" s="116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2.5" customHeight="1">
      <c r="B82" s="116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2.5" customHeight="1">
      <c r="B83" s="116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2.5" customHeight="1">
      <c r="B84" s="116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2.5" customHeight="1">
      <c r="B85" s="116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2.5" customHeight="1">
      <c r="B86" s="116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ht="20">
      <c r="C87" s="116"/>
      <c r="H87" s="116"/>
      <c r="J87" s="116"/>
    </row>
    <row r="88" spans="2:27" s="1" customFormat="1" ht="20">
      <c r="B88" s="7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0">
      <c r="B89" s="7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0">
      <c r="B90" s="7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0">
      <c r="B91" s="7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0">
      <c r="B92" s="7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s="1" customFormat="1" ht="20">
      <c r="B93" s="7"/>
      <c r="C93" s="116"/>
      <c r="D93" s="7"/>
      <c r="E93" s="7"/>
      <c r="F93" s="7"/>
      <c r="G93" s="7"/>
      <c r="H93" s="116"/>
      <c r="J93" s="116"/>
      <c r="K93" s="7"/>
      <c r="L93" s="7"/>
      <c r="O93" s="7"/>
      <c r="P93" s="7"/>
      <c r="Q93" s="7"/>
      <c r="R93" s="7"/>
      <c r="S93" s="7"/>
      <c r="T93" s="7"/>
      <c r="U93" s="7"/>
      <c r="V93" s="7"/>
      <c r="W93" s="7"/>
      <c r="X93" s="11"/>
      <c r="Y93" s="7"/>
      <c r="Z93" s="7"/>
      <c r="AA93" s="7"/>
    </row>
    <row r="94" spans="2:27" s="1" customFormat="1" ht="20">
      <c r="B94" s="7"/>
      <c r="C94" s="116"/>
      <c r="D94" s="7"/>
      <c r="E94" s="7"/>
      <c r="F94" s="7"/>
      <c r="G94" s="7"/>
      <c r="H94" s="116"/>
      <c r="J94" s="116"/>
      <c r="K94" s="7"/>
      <c r="L94" s="7"/>
      <c r="O94" s="7"/>
      <c r="P94" s="7"/>
      <c r="Q94" s="7"/>
      <c r="R94" s="7"/>
      <c r="S94" s="7"/>
      <c r="T94" s="7"/>
      <c r="U94" s="7"/>
      <c r="V94" s="7"/>
      <c r="W94" s="7"/>
      <c r="X94" s="11"/>
      <c r="Y94" s="7"/>
      <c r="Z94" s="7"/>
      <c r="AA94" s="7"/>
    </row>
    <row r="95" spans="2:27" s="1" customFormat="1" ht="20">
      <c r="B95" s="7"/>
      <c r="C95" s="116"/>
      <c r="D95" s="7"/>
      <c r="E95" s="7"/>
      <c r="F95" s="7"/>
      <c r="G95" s="7"/>
      <c r="H95" s="116"/>
      <c r="J95" s="116"/>
      <c r="K95" s="7"/>
      <c r="L95" s="7"/>
      <c r="O95" s="7"/>
      <c r="P95" s="7"/>
      <c r="Q95" s="7"/>
      <c r="R95" s="7"/>
      <c r="S95" s="7"/>
      <c r="T95" s="7"/>
      <c r="U95" s="7"/>
      <c r="V95" s="7"/>
      <c r="W95" s="7"/>
      <c r="X95" s="11"/>
      <c r="Y95" s="7"/>
      <c r="Z95" s="7"/>
      <c r="AA95" s="7"/>
    </row>
    <row r="96" spans="2:27" s="1" customFormat="1" ht="20">
      <c r="B96" s="7"/>
      <c r="C96" s="116"/>
      <c r="D96" s="7"/>
      <c r="E96" s="7"/>
      <c r="F96" s="7"/>
      <c r="G96" s="7"/>
      <c r="H96" s="116"/>
      <c r="J96" s="116"/>
      <c r="K96" s="7"/>
      <c r="L96" s="7"/>
      <c r="O96" s="7"/>
      <c r="P96" s="7"/>
      <c r="Q96" s="7"/>
      <c r="R96" s="7"/>
      <c r="S96" s="7"/>
      <c r="T96" s="7"/>
      <c r="U96" s="7"/>
      <c r="V96" s="7"/>
      <c r="W96" s="7"/>
      <c r="X96" s="11"/>
      <c r="Y96" s="7"/>
      <c r="Z96" s="7"/>
      <c r="AA96" s="7"/>
    </row>
    <row r="97" spans="2:27" s="1" customFormat="1" ht="20">
      <c r="B97" s="7"/>
      <c r="C97" s="116"/>
      <c r="D97" s="7"/>
      <c r="E97" s="7"/>
      <c r="F97" s="7"/>
      <c r="G97" s="7"/>
      <c r="H97" s="116"/>
      <c r="J97" s="116"/>
      <c r="K97" s="7"/>
      <c r="L97" s="7"/>
      <c r="O97" s="7"/>
      <c r="P97" s="7"/>
      <c r="Q97" s="7"/>
      <c r="R97" s="7"/>
      <c r="S97" s="7"/>
      <c r="T97" s="7"/>
      <c r="U97" s="7"/>
      <c r="V97" s="7"/>
      <c r="W97" s="7"/>
      <c r="X97" s="11"/>
      <c r="Y97" s="7"/>
      <c r="Z97" s="7"/>
      <c r="AA97" s="7"/>
    </row>
    <row r="98" spans="2:27" s="1" customFormat="1" ht="20">
      <c r="B98" s="7"/>
      <c r="C98" s="116"/>
      <c r="D98" s="7"/>
      <c r="E98" s="7"/>
      <c r="F98" s="7"/>
      <c r="G98" s="7"/>
      <c r="H98" s="116"/>
      <c r="J98" s="116"/>
      <c r="K98" s="7"/>
      <c r="L98" s="7"/>
      <c r="O98" s="7"/>
      <c r="P98" s="7"/>
      <c r="Q98" s="7"/>
      <c r="R98" s="7"/>
      <c r="S98" s="7"/>
      <c r="T98" s="7"/>
      <c r="U98" s="7"/>
      <c r="V98" s="7"/>
      <c r="W98" s="7"/>
      <c r="X98" s="11"/>
      <c r="Y98" s="7"/>
      <c r="Z98" s="7"/>
      <c r="AA98" s="7"/>
    </row>
    <row r="99" spans="2:27" ht="20">
      <c r="C99" s="116"/>
      <c r="H99" s="116"/>
      <c r="J99" s="116"/>
    </row>
    <row r="100" spans="2:27" ht="20">
      <c r="C100" s="116"/>
      <c r="H100" s="116"/>
      <c r="J100" s="116"/>
    </row>
    <row r="101" spans="2:27" ht="20">
      <c r="C101" s="116"/>
      <c r="H101" s="116"/>
      <c r="J101" s="116"/>
    </row>
    <row r="102" spans="2:27" ht="20">
      <c r="C102" s="116"/>
      <c r="H102" s="116"/>
      <c r="J102" s="116"/>
    </row>
    <row r="103" spans="2:27" ht="20">
      <c r="C103" s="116"/>
      <c r="H103" s="116"/>
      <c r="J103" s="116"/>
    </row>
    <row r="104" spans="2:27" ht="20">
      <c r="C104" s="116"/>
      <c r="H104" s="116"/>
      <c r="J104" s="116"/>
    </row>
    <row r="105" spans="2:27" ht="20">
      <c r="C105" s="116"/>
      <c r="H105" s="116"/>
      <c r="J105" s="116"/>
    </row>
    <row r="106" spans="2:27" ht="20">
      <c r="C106" s="116"/>
      <c r="H106" s="116"/>
      <c r="J106" s="116"/>
    </row>
    <row r="107" spans="2:27" ht="20">
      <c r="C107" s="116"/>
      <c r="H107" s="116"/>
      <c r="J107" s="116"/>
    </row>
    <row r="108" spans="2:27" ht="20">
      <c r="C108" s="116"/>
      <c r="H108" s="116"/>
      <c r="J108" s="116"/>
    </row>
    <row r="109" spans="2:27" ht="20">
      <c r="C109" s="116"/>
      <c r="H109" s="116"/>
      <c r="J109" s="116"/>
    </row>
    <row r="110" spans="2:27" ht="20">
      <c r="C110" s="116"/>
      <c r="H110" s="116"/>
      <c r="J110" s="116"/>
    </row>
    <row r="111" spans="2:27" ht="20">
      <c r="C111" s="116"/>
      <c r="H111" s="116"/>
      <c r="J111" s="116"/>
    </row>
    <row r="112" spans="2:27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  <row r="154" spans="3:10" ht="20">
      <c r="C154" s="116"/>
      <c r="H154" s="116"/>
      <c r="J154" s="116"/>
    </row>
    <row r="155" spans="3:10" ht="20">
      <c r="C155" s="116"/>
      <c r="H155" s="116"/>
      <c r="J155" s="116"/>
    </row>
    <row r="156" spans="3:10" ht="20">
      <c r="C156" s="116"/>
      <c r="H156" s="116"/>
      <c r="J156" s="116"/>
    </row>
    <row r="157" spans="3:10" ht="20">
      <c r="C157" s="116"/>
      <c r="H157" s="116"/>
      <c r="J157" s="116"/>
    </row>
    <row r="158" spans="3:10" ht="20">
      <c r="C158" s="116"/>
      <c r="H158" s="116"/>
      <c r="J158" s="116"/>
    </row>
    <row r="159" spans="3:10" ht="20">
      <c r="C159" s="116"/>
      <c r="H159" s="116"/>
      <c r="J159" s="116"/>
    </row>
  </sheetData>
  <mergeCells count="13">
    <mergeCell ref="P23:V23"/>
    <mergeCell ref="B9:C9"/>
    <mergeCell ref="P18:V18"/>
    <mergeCell ref="P19:V19"/>
    <mergeCell ref="P20:V20"/>
    <mergeCell ref="P22:V22"/>
    <mergeCell ref="P25:V25"/>
    <mergeCell ref="N42:X42"/>
    <mergeCell ref="H44:I44"/>
    <mergeCell ref="N47:X47"/>
    <mergeCell ref="H48:I48"/>
    <mergeCell ref="J48:K48"/>
    <mergeCell ref="N48:X48"/>
  </mergeCells>
  <printOptions horizontalCentered="1" verticalCentered="1"/>
  <pageMargins left="0" right="0" top="0.17" bottom="1.66" header="0" footer="1.46"/>
  <pageSetup paperSize="9" scale="60" firstPageNumber="4294963191" fitToHeight="2" orientation="landscape" horizontalDpi="4294967295" verticalDpi="4294967295" r:id="rId1"/>
  <headerFooter alignWithMargins="0"/>
  <rowBreaks count="1" manualBreakCount="1">
    <brk id="54" max="23" man="1"/>
  </rowBreaks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B001FA-B7A6-4BC4-88A7-791698B13F6E}">
  <dimension ref="A1"/>
  <sheetViews>
    <sheetView workbookViewId="0">
      <selection activeCell="C26" sqref="C26"/>
    </sheetView>
  </sheetViews>
  <sheetFormatPr defaultRowHeight="12.5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CDA551-206A-4745-B9FF-8FEE1CE1C877}">
  <dimension ref="A1:AH153"/>
  <sheetViews>
    <sheetView showGridLines="0" view="pageBreakPreview" zoomScale="50" zoomScaleNormal="60" zoomScaleSheetLayoutView="50" workbookViewId="0">
      <pane xSplit="4" ySplit="17" topLeftCell="E24" activePane="bottomRight" state="frozen"/>
      <selection activeCell="AA33" sqref="AA33"/>
      <selection pane="topRight" activeCell="AA33" sqref="AA33"/>
      <selection pane="bottomLeft" activeCell="AA33" sqref="AA33"/>
      <selection pane="bottomRight" activeCell="AA33" sqref="AA33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5.26953125" style="7" bestFit="1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3.90625" style="7" customWidth="1"/>
    <col min="12" max="12" width="6.542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98"/>
      <c r="K10" s="299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263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268" customFormat="1" ht="20" customHeight="1">
      <c r="A19" s="253"/>
      <c r="B19" s="252">
        <v>1</v>
      </c>
      <c r="C19" s="250" t="s">
        <v>660</v>
      </c>
      <c r="D19" s="289" t="s">
        <v>661</v>
      </c>
      <c r="E19" s="254">
        <v>10</v>
      </c>
      <c r="F19" s="255" t="s">
        <v>196</v>
      </c>
      <c r="G19" s="256"/>
      <c r="H19" s="281">
        <v>145.71</v>
      </c>
      <c r="I19" s="258">
        <f t="shared" ref="I19" si="0">IF(E19&gt;0,E19*H19,"-")</f>
        <v>1457.1000000000001</v>
      </c>
      <c r="J19" s="259" t="s">
        <v>587</v>
      </c>
      <c r="K19" s="259" t="s">
        <v>50</v>
      </c>
      <c r="L19" s="260"/>
      <c r="M19" s="261">
        <v>53</v>
      </c>
      <c r="N19" s="262">
        <f>E19*5</f>
        <v>50</v>
      </c>
      <c r="O19" s="263"/>
      <c r="P19" s="346" t="s">
        <v>662</v>
      </c>
      <c r="Q19" s="347"/>
      <c r="R19" s="347"/>
      <c r="S19" s="347"/>
      <c r="T19" s="347"/>
      <c r="U19" s="347"/>
      <c r="V19" s="348"/>
      <c r="W19" s="264"/>
      <c r="X19" s="265">
        <f>N19/$M$19*$AA$19</f>
        <v>0.55795283018867925</v>
      </c>
      <c r="Y19" s="266"/>
      <c r="Z19" s="266"/>
      <c r="AA19" s="267">
        <f>98*71*85/1000000</f>
        <v>0.59143000000000001</v>
      </c>
      <c r="AB19" s="266"/>
      <c r="AC19" s="266"/>
      <c r="AD19" s="266"/>
      <c r="AE19" s="266"/>
      <c r="AF19" s="266"/>
      <c r="AG19" s="266"/>
      <c r="AH19" s="266"/>
    </row>
    <row r="20" spans="1:34" s="268" customFormat="1" ht="20" customHeight="1">
      <c r="A20" s="253"/>
      <c r="B20" s="252"/>
      <c r="C20" s="250"/>
      <c r="D20" s="283"/>
      <c r="E20" s="254"/>
      <c r="F20" s="255"/>
      <c r="G20" s="282"/>
      <c r="H20" s="281"/>
      <c r="I20" s="258"/>
      <c r="J20" s="259"/>
      <c r="K20" s="259"/>
      <c r="L20" s="260"/>
      <c r="M20" s="261"/>
      <c r="N20" s="262"/>
      <c r="O20" s="263"/>
      <c r="P20" s="346"/>
      <c r="Q20" s="347"/>
      <c r="R20" s="347"/>
      <c r="S20" s="347"/>
      <c r="T20" s="347"/>
      <c r="U20" s="347"/>
      <c r="V20" s="348"/>
      <c r="W20" s="264"/>
      <c r="X20" s="265"/>
      <c r="Y20" s="266"/>
      <c r="Z20" s="266"/>
      <c r="AA20" s="267"/>
      <c r="AB20" s="266"/>
      <c r="AC20" s="266"/>
      <c r="AD20" s="266"/>
      <c r="AE20" s="266"/>
      <c r="AF20" s="266"/>
      <c r="AG20" s="266"/>
      <c r="AH20" s="266"/>
    </row>
    <row r="21" spans="1:34" s="132" customFormat="1" ht="20" customHeight="1">
      <c r="A21" s="123"/>
      <c r="B21" s="2"/>
      <c r="C21" s="124" t="s">
        <v>263</v>
      </c>
      <c r="D21" s="125"/>
      <c r="E21" s="126"/>
      <c r="F21" s="87"/>
      <c r="G21" s="88"/>
      <c r="H21" s="127"/>
      <c r="I21" s="97"/>
      <c r="J21" s="128"/>
      <c r="K21" s="128"/>
      <c r="L21" s="89"/>
      <c r="M21" s="129"/>
      <c r="N21" s="129"/>
      <c r="O21" s="4" t="e">
        <f>IF(C21=[28]Data!#REF!,[28]Data!#REF!,(IF(C21=[28]Data!#REF!,[28]Data!#REF!,(IF(C21=[28]Data!#REF!,[28]Data!#REF!,(IF(C21=[28]Data!B176,[28]Data!G176,(IF(C21=[28]Data!B179,[28]Data!G179,(IF(C21=[28]Data!#REF!,[28]Data!#REF!,(IF(C21=[28]Data!#REF!,[28]Data!#REF!,(IF(C21=[28]Data!#REF!,[28]Data!#REF!,[28]Data!#REF!)))))))))))))))&amp;IF(C21=[28]Data!#REF!,[28]Data!#REF!,(IF(C21=[28]Data!#REF!,[28]Data!#REF!,(IF(C21=[28]Data!#REF!,[28]Data!#REF!,(IF(C21=[28]Data!#REF!,[28]Data!#REF!,(IF(C21=[28]Data!#REF!,[28]Data!#REF!,(IF(C21=[28]Data!#REF!,[28]Data!G870,(IF(C21=[28]Data!#REF!,[28]Data!#REF!,(IF(C21=[28]Data!#REF!,[28]Data!#REF!,[28]Data!#REF!)))))))))))))))&amp;IF(C21=[28]Data!B207,[28]Data!G207,(IF(C21=[28]Data!#REF!,[28]Data!#REF!,(IF(C21=[28]Data!#REF!,[28]Data!#REF!,(IF(C21=[28]Data!#REF!,[28]Data!#REF!,(IF(C21=[28]Data!#REF!,[28]Data!#REF!,[28]Data!#REF!)))))))))</f>
        <v>#REF!</v>
      </c>
      <c r="P21" s="325"/>
      <c r="Q21" s="326"/>
      <c r="R21" s="326"/>
      <c r="S21" s="326"/>
      <c r="T21" s="326"/>
      <c r="U21" s="326"/>
      <c r="V21" s="327"/>
      <c r="W21" s="6"/>
      <c r="X21" s="130"/>
      <c r="Y21" s="131"/>
      <c r="Z21" s="131"/>
      <c r="AA21" s="131"/>
      <c r="AB21" s="131"/>
      <c r="AC21" s="131"/>
      <c r="AD21" s="131"/>
      <c r="AE21" s="131"/>
      <c r="AF21" s="131"/>
      <c r="AG21" s="131"/>
      <c r="AH21" s="131"/>
    </row>
    <row r="22" spans="1:34" s="268" customFormat="1" ht="20" customHeight="1">
      <c r="A22" s="253"/>
      <c r="B22" s="252">
        <v>2</v>
      </c>
      <c r="C22" s="250" t="s">
        <v>660</v>
      </c>
      <c r="D22" s="289" t="s">
        <v>661</v>
      </c>
      <c r="E22" s="254">
        <v>10</v>
      </c>
      <c r="F22" s="255" t="s">
        <v>196</v>
      </c>
      <c r="G22" s="256"/>
      <c r="H22" s="281">
        <v>145.71</v>
      </c>
      <c r="I22" s="258">
        <f t="shared" ref="I22" si="1">IF(E22&gt;0,E22*H22,"-")</f>
        <v>1457.1000000000001</v>
      </c>
      <c r="J22" s="259" t="s">
        <v>587</v>
      </c>
      <c r="K22" s="259" t="s">
        <v>50</v>
      </c>
      <c r="L22" s="260"/>
      <c r="M22" s="261">
        <v>53</v>
      </c>
      <c r="N22" s="262">
        <f>E22*5</f>
        <v>50</v>
      </c>
      <c r="O22" s="263"/>
      <c r="P22" s="346" t="s">
        <v>662</v>
      </c>
      <c r="Q22" s="347"/>
      <c r="R22" s="347"/>
      <c r="S22" s="347"/>
      <c r="T22" s="347"/>
      <c r="U22" s="347"/>
      <c r="V22" s="348"/>
      <c r="W22" s="264"/>
      <c r="X22" s="265">
        <f>N22/$M$22*$AA$22</f>
        <v>0.55795283018867925</v>
      </c>
      <c r="Y22" s="266"/>
      <c r="Z22" s="266"/>
      <c r="AA22" s="267">
        <f>98*71*85/1000000</f>
        <v>0.59143000000000001</v>
      </c>
      <c r="AB22" s="266"/>
      <c r="AC22" s="266"/>
      <c r="AD22" s="266"/>
      <c r="AE22" s="266"/>
      <c r="AF22" s="266"/>
      <c r="AG22" s="266"/>
      <c r="AH22" s="266"/>
    </row>
    <row r="23" spans="1:34" s="132" customFormat="1" ht="20" customHeight="1">
      <c r="A23" s="123"/>
      <c r="B23" s="2"/>
      <c r="C23" s="124"/>
      <c r="D23" s="125"/>
      <c r="E23" s="3"/>
      <c r="F23" s="87"/>
      <c r="G23" s="92"/>
      <c r="H23" s="127"/>
      <c r="I23" s="97"/>
      <c r="J23" s="128"/>
      <c r="K23" s="128"/>
      <c r="L23" s="89"/>
      <c r="M23" s="239"/>
      <c r="N23" s="129"/>
      <c r="O23" s="4"/>
      <c r="P23" s="325"/>
      <c r="Q23" s="326"/>
      <c r="R23" s="326"/>
      <c r="S23" s="326"/>
      <c r="T23" s="326"/>
      <c r="U23" s="326"/>
      <c r="V23" s="327"/>
      <c r="W23" s="238"/>
      <c r="X23" s="241"/>
      <c r="Y23" s="131"/>
      <c r="Z23" s="131"/>
      <c r="AA23" s="130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24" t="s">
        <v>623</v>
      </c>
      <c r="D24" s="125"/>
      <c r="E24" s="126"/>
      <c r="F24" s="87"/>
      <c r="G24" s="88"/>
      <c r="H24" s="127"/>
      <c r="I24" s="97"/>
      <c r="J24" s="128"/>
      <c r="K24" s="128"/>
      <c r="L24" s="89"/>
      <c r="M24" s="129"/>
      <c r="N24" s="129"/>
      <c r="O24" s="4" t="e">
        <f>IF(C24=[28]Data!#REF!,[28]Data!#REF!,(IF(C24=[28]Data!#REF!,[28]Data!#REF!,(IF(C24=[28]Data!#REF!,[28]Data!#REF!,(IF(C24=[28]Data!B179,[28]Data!G179,(IF(C24=[28]Data!B182,[28]Data!G182,(IF(C24=[28]Data!#REF!,[28]Data!#REF!,(IF(C24=[28]Data!#REF!,[28]Data!#REF!,(IF(C24=[28]Data!#REF!,[28]Data!#REF!,[28]Data!#REF!)))))))))))))))&amp;IF(C24=[28]Data!#REF!,[28]Data!#REF!,(IF(C24=[28]Data!#REF!,[28]Data!#REF!,(IF(C24=[28]Data!#REF!,[28]Data!#REF!,(IF(C24=[28]Data!#REF!,[28]Data!#REF!,(IF(C24=[28]Data!#REF!,[28]Data!#REF!,(IF(C24=[28]Data!#REF!,[28]Data!G873,(IF(C24=[28]Data!#REF!,[28]Data!#REF!,(IF(C24=[28]Data!#REF!,[28]Data!#REF!,[28]Data!#REF!)))))))))))))))&amp;IF(C24=[28]Data!B210,[28]Data!G210,(IF(C24=[28]Data!#REF!,[28]Data!#REF!,(IF(C24=[28]Data!#REF!,[28]Data!#REF!,(IF(C24=[28]Data!#REF!,[28]Data!#REF!,(IF(C24=[28]Data!#REF!,[28]Data!#REF!,[28]Data!#REF!)))))))))</f>
        <v>#REF!</v>
      </c>
      <c r="P24" s="325"/>
      <c r="Q24" s="326"/>
      <c r="R24" s="326"/>
      <c r="S24" s="326"/>
      <c r="T24" s="326"/>
      <c r="U24" s="326"/>
      <c r="V24" s="327"/>
      <c r="W24" s="6"/>
      <c r="X24" s="130"/>
      <c r="Y24" s="131"/>
      <c r="Z24" s="131"/>
      <c r="AA24" s="131"/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52">
        <v>3</v>
      </c>
      <c r="C25" s="250" t="s">
        <v>419</v>
      </c>
      <c r="D25" s="289" t="s">
        <v>420</v>
      </c>
      <c r="E25" s="254">
        <v>1</v>
      </c>
      <c r="F25" s="255" t="s">
        <v>196</v>
      </c>
      <c r="G25" s="256"/>
      <c r="H25" s="281">
        <v>124.79</v>
      </c>
      <c r="I25" s="258">
        <f t="shared" ref="I25:I30" si="2">IF(E25&gt;0,E25*H25,"-")</f>
        <v>124.79</v>
      </c>
      <c r="J25" s="259" t="s">
        <v>587</v>
      </c>
      <c r="K25" s="259" t="s">
        <v>50</v>
      </c>
      <c r="L25" s="260"/>
      <c r="M25" s="261">
        <v>143</v>
      </c>
      <c r="N25" s="262">
        <f>E25*10</f>
        <v>10</v>
      </c>
      <c r="O25" s="263"/>
      <c r="P25" s="346" t="s">
        <v>666</v>
      </c>
      <c r="Q25" s="347"/>
      <c r="R25" s="347"/>
      <c r="S25" s="347"/>
      <c r="T25" s="347"/>
      <c r="U25" s="347"/>
      <c r="V25" s="348"/>
      <c r="W25" s="264"/>
      <c r="X25" s="265">
        <f>N25/$M$25*$AA$25</f>
        <v>9.5393846153846149E-2</v>
      </c>
      <c r="Y25" s="266"/>
      <c r="Z25" s="266"/>
      <c r="AA25" s="267">
        <f>206*86*77/1000000</f>
        <v>1.3641319999999999</v>
      </c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24" t="s">
        <v>667</v>
      </c>
      <c r="D26" s="125"/>
      <c r="E26" s="3"/>
      <c r="F26" s="87"/>
      <c r="G26" s="92"/>
      <c r="H26" s="127"/>
      <c r="I26" s="258"/>
      <c r="J26" s="259"/>
      <c r="K26" s="259"/>
      <c r="L26" s="89"/>
      <c r="M26" s="239"/>
      <c r="N26" s="262"/>
      <c r="O26" s="4"/>
      <c r="P26" s="295"/>
      <c r="Q26" s="296"/>
      <c r="R26" s="296"/>
      <c r="S26" s="296"/>
      <c r="T26" s="296"/>
      <c r="U26" s="296"/>
      <c r="V26" s="297"/>
      <c r="W26" s="238"/>
      <c r="X26" s="265"/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20" customHeight="1">
      <c r="A27" s="123"/>
      <c r="B27" s="2"/>
      <c r="C27" s="144" t="s">
        <v>559</v>
      </c>
      <c r="D27" s="125" t="s">
        <v>560</v>
      </c>
      <c r="E27" s="254">
        <v>3</v>
      </c>
      <c r="F27" s="255" t="s">
        <v>196</v>
      </c>
      <c r="G27" s="92"/>
      <c r="H27" s="127">
        <v>162.76</v>
      </c>
      <c r="I27" s="258">
        <f t="shared" si="2"/>
        <v>488.28</v>
      </c>
      <c r="J27" s="259" t="s">
        <v>587</v>
      </c>
      <c r="K27" s="259" t="s">
        <v>50</v>
      </c>
      <c r="L27" s="89"/>
      <c r="M27" s="239"/>
      <c r="N27" s="262">
        <f>E27*10</f>
        <v>30</v>
      </c>
      <c r="O27" s="4"/>
      <c r="P27" s="295"/>
      <c r="Q27" s="296"/>
      <c r="R27" s="296"/>
      <c r="S27" s="296"/>
      <c r="T27" s="296"/>
      <c r="U27" s="296"/>
      <c r="V27" s="297"/>
      <c r="W27" s="238"/>
      <c r="X27" s="265">
        <f>N27/$M$25*$AA$25</f>
        <v>0.28618153846153843</v>
      </c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20" customHeight="1">
      <c r="A28" s="123"/>
      <c r="B28" s="2"/>
      <c r="C28" s="144" t="s">
        <v>663</v>
      </c>
      <c r="D28" s="125" t="s">
        <v>664</v>
      </c>
      <c r="E28" s="254">
        <v>10</v>
      </c>
      <c r="F28" s="255" t="s">
        <v>196</v>
      </c>
      <c r="G28" s="92"/>
      <c r="H28" s="127">
        <v>87.79</v>
      </c>
      <c r="I28" s="258">
        <f t="shared" si="2"/>
        <v>877.90000000000009</v>
      </c>
      <c r="J28" s="259" t="s">
        <v>587</v>
      </c>
      <c r="K28" s="259" t="s">
        <v>50</v>
      </c>
      <c r="L28" s="89"/>
      <c r="M28" s="239"/>
      <c r="N28" s="262">
        <f>E28*8</f>
        <v>80</v>
      </c>
      <c r="O28" s="4"/>
      <c r="P28" s="295"/>
      <c r="Q28" s="296"/>
      <c r="R28" s="296"/>
      <c r="S28" s="296"/>
      <c r="T28" s="296"/>
      <c r="U28" s="296"/>
      <c r="V28" s="297"/>
      <c r="W28" s="238"/>
      <c r="X28" s="265">
        <f>N28/$M$25*$AA$25</f>
        <v>0.76315076923076919</v>
      </c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20" customHeight="1">
      <c r="A29" s="123"/>
      <c r="B29" s="2"/>
      <c r="C29" s="124" t="s">
        <v>665</v>
      </c>
      <c r="D29" s="125"/>
      <c r="E29" s="3"/>
      <c r="F29" s="87"/>
      <c r="G29" s="92"/>
      <c r="H29" s="127"/>
      <c r="I29" s="258"/>
      <c r="J29" s="259"/>
      <c r="K29" s="259"/>
      <c r="L29" s="89"/>
      <c r="M29" s="239"/>
      <c r="N29" s="262"/>
      <c r="O29" s="4"/>
      <c r="P29" s="295"/>
      <c r="Q29" s="296"/>
      <c r="R29" s="296"/>
      <c r="S29" s="296"/>
      <c r="T29" s="296"/>
      <c r="U29" s="296"/>
      <c r="V29" s="297"/>
      <c r="W29" s="238"/>
      <c r="X29" s="265"/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20" customHeight="1">
      <c r="A30" s="123"/>
      <c r="B30" s="2"/>
      <c r="C30" s="144" t="s">
        <v>663</v>
      </c>
      <c r="D30" s="125" t="s">
        <v>664</v>
      </c>
      <c r="E30" s="254">
        <v>2</v>
      </c>
      <c r="F30" s="255" t="s">
        <v>196</v>
      </c>
      <c r="G30" s="92"/>
      <c r="H30" s="127">
        <v>22.24</v>
      </c>
      <c r="I30" s="258">
        <f t="shared" si="2"/>
        <v>44.48</v>
      </c>
      <c r="J30" s="259" t="s">
        <v>587</v>
      </c>
      <c r="K30" s="259" t="s">
        <v>50</v>
      </c>
      <c r="L30" s="89"/>
      <c r="M30" s="239"/>
      <c r="N30" s="262">
        <f>E30*10</f>
        <v>20</v>
      </c>
      <c r="O30" s="4"/>
      <c r="P30" s="295"/>
      <c r="Q30" s="296"/>
      <c r="R30" s="296"/>
      <c r="S30" s="296"/>
      <c r="T30" s="296"/>
      <c r="U30" s="296"/>
      <c r="V30" s="297"/>
      <c r="W30" s="238"/>
      <c r="X30" s="265">
        <f>N30/$M$25*$AA$25</f>
        <v>0.1907876923076923</v>
      </c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20" customHeight="1">
      <c r="A31" s="123"/>
      <c r="B31" s="2"/>
      <c r="C31" s="144"/>
      <c r="D31" s="125"/>
      <c r="E31" s="3"/>
      <c r="F31" s="87"/>
      <c r="G31" s="92"/>
      <c r="H31" s="127"/>
      <c r="I31" s="258"/>
      <c r="J31" s="259"/>
      <c r="K31" s="259"/>
      <c r="L31" s="89"/>
      <c r="M31" s="239"/>
      <c r="N31" s="262"/>
      <c r="O31" s="4"/>
      <c r="P31" s="295"/>
      <c r="Q31" s="296"/>
      <c r="R31" s="296"/>
      <c r="S31" s="296"/>
      <c r="T31" s="296"/>
      <c r="U31" s="296"/>
      <c r="V31" s="297"/>
      <c r="W31" s="238"/>
      <c r="X31" s="265"/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20" customHeight="1">
      <c r="A32" s="123"/>
      <c r="B32" s="2"/>
      <c r="C32" s="144"/>
      <c r="D32" s="125"/>
      <c r="E32" s="3"/>
      <c r="F32" s="87"/>
      <c r="G32" s="92"/>
      <c r="H32" s="127"/>
      <c r="I32" s="258"/>
      <c r="J32" s="259"/>
      <c r="K32" s="259"/>
      <c r="L32" s="89"/>
      <c r="M32" s="239"/>
      <c r="N32" s="262"/>
      <c r="O32" s="4"/>
      <c r="P32" s="295"/>
      <c r="Q32" s="296"/>
      <c r="R32" s="296"/>
      <c r="S32" s="296"/>
      <c r="T32" s="296"/>
      <c r="U32" s="296"/>
      <c r="V32" s="297"/>
      <c r="W32" s="238"/>
      <c r="X32" s="265"/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20" customHeight="1">
      <c r="A33" s="123"/>
      <c r="B33" s="2"/>
      <c r="C33" s="124"/>
      <c r="D33" s="125"/>
      <c r="E33" s="3"/>
      <c r="F33" s="87"/>
      <c r="G33" s="92"/>
      <c r="H33" s="127"/>
      <c r="I33" s="97"/>
      <c r="J33" s="128"/>
      <c r="K33" s="128"/>
      <c r="L33" s="89"/>
      <c r="M33" s="239"/>
      <c r="N33" s="129"/>
      <c r="O33" s="4"/>
      <c r="P33" s="295"/>
      <c r="Q33" s="296"/>
      <c r="R33" s="296"/>
      <c r="S33" s="296"/>
      <c r="T33" s="296"/>
      <c r="U33" s="296"/>
      <c r="V33" s="297"/>
      <c r="W33" s="238"/>
      <c r="X33" s="241"/>
      <c r="Y33" s="131"/>
      <c r="Z33" s="131"/>
      <c r="AA33" s="130"/>
      <c r="AB33" s="131"/>
      <c r="AC33" s="131"/>
      <c r="AD33" s="131"/>
      <c r="AE33" s="131"/>
      <c r="AF33" s="131"/>
      <c r="AG33" s="131"/>
      <c r="AH33" s="131"/>
    </row>
    <row r="34" spans="1:34" s="131" customFormat="1" ht="18.5" customHeight="1">
      <c r="B34" s="191"/>
      <c r="D34" s="148"/>
      <c r="E34" s="192">
        <f>SUM(E18:E33)</f>
        <v>36</v>
      </c>
      <c r="F34" s="192" t="s">
        <v>196</v>
      </c>
      <c r="G34" s="193"/>
      <c r="H34" s="194"/>
      <c r="I34" s="195">
        <f>SUM(I18:I33)</f>
        <v>4449.6499999999996</v>
      </c>
      <c r="J34" s="194"/>
      <c r="K34" s="194"/>
      <c r="L34" s="194"/>
      <c r="M34" s="240">
        <f>SUM(M18:M33)</f>
        <v>249</v>
      </c>
      <c r="N34" s="195">
        <f>SUM(N18:N33)</f>
        <v>240</v>
      </c>
      <c r="O34" s="195" t="e">
        <f>SUM(O16:O33)</f>
        <v>#REF!</v>
      </c>
      <c r="P34" s="195"/>
      <c r="Q34" s="195">
        <f>SUM(Q16:Q33)</f>
        <v>0</v>
      </c>
      <c r="R34" s="195">
        <f>SUM(R16:R33)</f>
        <v>0</v>
      </c>
      <c r="S34" s="195"/>
      <c r="T34" s="195">
        <f>SUM(T16:T33)</f>
        <v>0</v>
      </c>
      <c r="U34" s="195">
        <f>SUM(U16:U33)</f>
        <v>0</v>
      </c>
      <c r="V34" s="195" t="e">
        <f>SUM(#REF!)</f>
        <v>#REF!</v>
      </c>
      <c r="W34" s="195">
        <f>SUM(W16:W33)</f>
        <v>0</v>
      </c>
      <c r="X34" s="242">
        <f>SUM(X18:X33)</f>
        <v>2.4514195065312046</v>
      </c>
    </row>
    <row r="35" spans="1:34" ht="13.5" customHeight="1">
      <c r="B35" s="98"/>
      <c r="C35" s="99"/>
      <c r="D35" s="30"/>
      <c r="E35" s="100"/>
      <c r="F35" s="51"/>
      <c r="G35" s="51"/>
      <c r="H35" s="101" t="s">
        <v>51</v>
      </c>
      <c r="I35" s="55"/>
      <c r="J35" s="100"/>
      <c r="K35" s="100"/>
      <c r="L35" s="100"/>
      <c r="M35" s="102"/>
      <c r="N35" s="55"/>
      <c r="O35" s="53"/>
      <c r="P35" s="52"/>
      <c r="Q35" s="52"/>
      <c r="R35" s="52"/>
      <c r="S35" s="52"/>
      <c r="T35" s="52"/>
      <c r="U35" s="52"/>
      <c r="V35" s="53"/>
      <c r="W35" s="53"/>
      <c r="X35" s="57"/>
    </row>
    <row r="36" spans="1:34" ht="13.5" customHeight="1">
      <c r="B36" s="20" t="s">
        <v>52</v>
      </c>
      <c r="C36" s="21"/>
      <c r="D36" s="103"/>
      <c r="E36" s="104" t="s">
        <v>53</v>
      </c>
      <c r="F36" s="104"/>
      <c r="G36" s="41"/>
      <c r="H36" s="23" t="s">
        <v>54</v>
      </c>
      <c r="I36" s="105"/>
      <c r="J36" s="49" t="s">
        <v>55</v>
      </c>
      <c r="K36" s="106"/>
      <c r="L36" s="40" t="s">
        <v>56</v>
      </c>
      <c r="M36" s="40"/>
      <c r="N36" s="328" t="s">
        <v>57</v>
      </c>
      <c r="O36" s="329"/>
      <c r="P36" s="329"/>
      <c r="Q36" s="329"/>
      <c r="R36" s="329"/>
      <c r="S36" s="329"/>
      <c r="T36" s="329"/>
      <c r="U36" s="329"/>
      <c r="V36" s="329"/>
      <c r="W36" s="329"/>
      <c r="X36" s="330"/>
    </row>
    <row r="37" spans="1:34" ht="13.5" customHeight="1">
      <c r="B37" s="37" t="s">
        <v>58</v>
      </c>
      <c r="D37" s="107"/>
      <c r="E37" s="7" t="s">
        <v>59</v>
      </c>
      <c r="H37" s="108"/>
      <c r="I37" s="109" t="s">
        <v>60</v>
      </c>
      <c r="J37" s="37" t="s">
        <v>61</v>
      </c>
      <c r="K37" s="110"/>
      <c r="L37" s="43" t="s">
        <v>62</v>
      </c>
      <c r="M37" s="43"/>
      <c r="N37" s="38"/>
      <c r="X37" s="44"/>
    </row>
    <row r="38" spans="1:34" ht="13.5" customHeight="1">
      <c r="B38" s="37" t="s">
        <v>63</v>
      </c>
      <c r="D38" s="30"/>
      <c r="H38" s="331"/>
      <c r="I38" s="332"/>
      <c r="J38" s="37"/>
      <c r="K38" s="110"/>
      <c r="L38" s="43" t="s">
        <v>64</v>
      </c>
      <c r="M38" s="43"/>
      <c r="N38" s="38"/>
      <c r="X38" s="44"/>
    </row>
    <row r="39" spans="1:34" ht="13.5" customHeight="1">
      <c r="B39" s="51"/>
      <c r="C39" s="52"/>
      <c r="D39" s="111"/>
      <c r="E39" s="7" t="s">
        <v>65</v>
      </c>
      <c r="H39" s="108"/>
      <c r="I39" s="109"/>
      <c r="J39" s="37" t="s">
        <v>66</v>
      </c>
      <c r="K39" s="110"/>
      <c r="L39" s="43"/>
      <c r="M39" s="43"/>
      <c r="N39" s="38"/>
      <c r="X39" s="44"/>
    </row>
    <row r="40" spans="1:34" ht="13.5" customHeight="1">
      <c r="B40" s="20" t="s">
        <v>67</v>
      </c>
      <c r="C40" s="41"/>
      <c r="D40" s="22"/>
      <c r="E40" s="7" t="s">
        <v>68</v>
      </c>
      <c r="H40" s="112" t="s">
        <v>69</v>
      </c>
      <c r="I40" s="113"/>
      <c r="J40" s="37" t="s">
        <v>61</v>
      </c>
      <c r="K40" s="110"/>
      <c r="L40" s="43" t="s">
        <v>70</v>
      </c>
      <c r="M40" s="43"/>
      <c r="N40" s="38"/>
      <c r="X40" s="44"/>
    </row>
    <row r="41" spans="1:34" ht="13.5" customHeight="1">
      <c r="B41" s="9" t="s">
        <v>71</v>
      </c>
      <c r="D41" s="30"/>
      <c r="E41" s="7" t="s">
        <v>72</v>
      </c>
      <c r="H41" s="114"/>
      <c r="I41" s="115"/>
      <c r="J41" s="37" t="s">
        <v>73</v>
      </c>
      <c r="K41" s="110"/>
      <c r="L41" s="43" t="s">
        <v>74</v>
      </c>
      <c r="M41" s="43"/>
      <c r="N41" s="333" t="s">
        <v>75</v>
      </c>
      <c r="O41" s="334"/>
      <c r="P41" s="334"/>
      <c r="Q41" s="334"/>
      <c r="R41" s="334"/>
      <c r="S41" s="334"/>
      <c r="T41" s="334"/>
      <c r="U41" s="334"/>
      <c r="V41" s="334"/>
      <c r="W41" s="334"/>
      <c r="X41" s="335"/>
    </row>
    <row r="42" spans="1:34" ht="13.5" customHeight="1">
      <c r="B42" s="51"/>
      <c r="C42" s="52"/>
      <c r="D42" s="53"/>
      <c r="E42" s="52"/>
      <c r="F42" s="52"/>
      <c r="G42" s="52"/>
      <c r="H42" s="336" t="s">
        <v>659</v>
      </c>
      <c r="I42" s="337"/>
      <c r="J42" s="336" t="s">
        <v>658</v>
      </c>
      <c r="K42" s="337"/>
      <c r="L42" s="52"/>
      <c r="M42" s="56"/>
      <c r="N42" s="338" t="s">
        <v>76</v>
      </c>
      <c r="O42" s="339"/>
      <c r="P42" s="339"/>
      <c r="Q42" s="339"/>
      <c r="R42" s="339"/>
      <c r="S42" s="339"/>
      <c r="T42" s="339"/>
      <c r="U42" s="339"/>
      <c r="V42" s="339"/>
      <c r="W42" s="339"/>
      <c r="X42" s="340"/>
    </row>
    <row r="43" spans="1:34" ht="13.5" customHeight="1"/>
    <row r="44" spans="1:34" ht="13.5" customHeight="1"/>
    <row r="45" spans="1:34" ht="13.5" customHeight="1"/>
    <row r="46" spans="1:34" ht="8.5" customHeight="1"/>
    <row r="47" spans="1:34" ht="13.5" customHeight="1">
      <c r="B47" s="116"/>
      <c r="C47" s="116"/>
      <c r="E47" s="117"/>
      <c r="F47" s="117"/>
      <c r="H47" s="116"/>
      <c r="J47" s="116"/>
    </row>
    <row r="48" spans="1:34" s="1" customFormat="1" ht="22.5" customHeight="1">
      <c r="B48" s="116"/>
      <c r="C48" s="116"/>
      <c r="D48" s="7"/>
      <c r="E48" s="116"/>
      <c r="F48" s="116"/>
      <c r="G48" s="7"/>
      <c r="H48" s="116"/>
      <c r="J48" s="116"/>
      <c r="K48" s="7"/>
      <c r="L48" s="7"/>
      <c r="O48" s="7"/>
      <c r="P48" s="7"/>
      <c r="Q48" s="7"/>
      <c r="R48" s="7"/>
      <c r="S48" s="7"/>
      <c r="T48" s="7"/>
      <c r="U48" s="7"/>
      <c r="V48" s="7"/>
      <c r="W48" s="7"/>
      <c r="X48" s="11"/>
      <c r="Y48" s="7"/>
      <c r="Z48" s="7"/>
      <c r="AA48" s="7"/>
    </row>
    <row r="49" spans="2:27" s="1" customFormat="1" ht="22.5" customHeight="1">
      <c r="B49" s="116"/>
      <c r="C49" s="116"/>
      <c r="D49" s="7"/>
      <c r="E49" s="7"/>
      <c r="F49" s="7"/>
      <c r="G49" s="7"/>
      <c r="H49" s="116"/>
      <c r="J49" s="116"/>
      <c r="K49" s="118"/>
      <c r="L49" s="7"/>
      <c r="O49" s="7"/>
      <c r="P49" s="7"/>
      <c r="Q49" s="7"/>
      <c r="R49" s="7"/>
      <c r="S49" s="7"/>
      <c r="T49" s="7"/>
      <c r="U49" s="7"/>
      <c r="V49" s="7"/>
      <c r="W49" s="7"/>
      <c r="X49" s="11"/>
      <c r="Y49" s="7"/>
      <c r="Z49" s="7"/>
      <c r="AA49" s="7"/>
    </row>
    <row r="50" spans="2:27" s="1" customFormat="1" ht="22.5" customHeight="1">
      <c r="B50" s="116"/>
      <c r="C50" s="116"/>
      <c r="D50" s="7"/>
      <c r="E50" s="7"/>
      <c r="F50" s="7"/>
      <c r="G50" s="7"/>
      <c r="H50" s="116"/>
      <c r="J50" s="116"/>
      <c r="K50" s="7"/>
      <c r="L50" s="7"/>
      <c r="O50" s="7"/>
      <c r="P50" s="7"/>
      <c r="Q50" s="7"/>
      <c r="R50" s="7"/>
      <c r="S50" s="7"/>
      <c r="T50" s="7"/>
      <c r="U50" s="7"/>
      <c r="V50" s="7"/>
      <c r="W50" s="7"/>
      <c r="X50" s="11"/>
      <c r="Y50" s="7"/>
      <c r="Z50" s="7"/>
      <c r="AA50" s="7"/>
    </row>
    <row r="51" spans="2:27" s="1" customFormat="1" ht="22.5" customHeight="1">
      <c r="B51" s="116"/>
      <c r="C51" s="116"/>
      <c r="D51" s="7"/>
      <c r="E51" s="7"/>
      <c r="F51" s="7"/>
      <c r="G51" s="7"/>
      <c r="H51" s="116"/>
      <c r="J51" s="116"/>
      <c r="K51" s="7"/>
      <c r="L51" s="7"/>
      <c r="O51" s="7"/>
      <c r="P51" s="7"/>
      <c r="Q51" s="7"/>
      <c r="R51" s="7"/>
      <c r="S51" s="7"/>
      <c r="T51" s="7"/>
      <c r="U51" s="7"/>
      <c r="V51" s="7"/>
      <c r="W51" s="7"/>
      <c r="X51" s="11"/>
      <c r="Y51" s="7"/>
      <c r="Z51" s="7"/>
      <c r="AA51" s="7"/>
    </row>
    <row r="52" spans="2:27" s="1" customFormat="1" ht="22.5" customHeight="1">
      <c r="B52" s="116"/>
      <c r="C52" s="116"/>
      <c r="D52" s="7"/>
      <c r="E52" s="7"/>
      <c r="F52" s="7"/>
      <c r="G52" s="7"/>
      <c r="H52" s="116"/>
      <c r="J52" s="116"/>
      <c r="K52" s="7"/>
      <c r="L52" s="7"/>
      <c r="O52" s="7"/>
      <c r="P52" s="7"/>
      <c r="Q52" s="7"/>
      <c r="R52" s="7"/>
      <c r="S52" s="7"/>
      <c r="T52" s="7"/>
      <c r="U52" s="7"/>
      <c r="V52" s="7"/>
      <c r="W52" s="7"/>
      <c r="X52" s="11"/>
      <c r="Y52" s="7"/>
      <c r="Z52" s="7"/>
      <c r="AA52" s="7"/>
    </row>
    <row r="53" spans="2:27" s="1" customFormat="1" ht="22.5" customHeight="1">
      <c r="B53" s="116"/>
      <c r="C53" s="116"/>
      <c r="D53" s="7"/>
      <c r="E53" s="7"/>
      <c r="F53" s="7"/>
      <c r="G53" s="7"/>
      <c r="H53" s="116"/>
      <c r="J53" s="116"/>
      <c r="K53" s="7"/>
      <c r="L53" s="7"/>
      <c r="O53" s="7"/>
      <c r="P53" s="7"/>
      <c r="Q53" s="7"/>
      <c r="R53" s="7"/>
      <c r="S53" s="7"/>
      <c r="T53" s="7"/>
      <c r="U53" s="7"/>
      <c r="V53" s="7"/>
      <c r="W53" s="7"/>
      <c r="X53" s="11"/>
      <c r="Y53" s="7"/>
      <c r="Z53" s="7"/>
      <c r="AA53" s="7"/>
    </row>
    <row r="54" spans="2:27" s="1" customFormat="1" ht="22.5" customHeight="1">
      <c r="B54" s="116"/>
      <c r="C54" s="116"/>
      <c r="D54" s="7"/>
      <c r="E54" s="7"/>
      <c r="F54" s="7"/>
      <c r="G54" s="7"/>
      <c r="H54" s="116"/>
      <c r="J54" s="116"/>
      <c r="K54" s="7"/>
      <c r="L54" s="7"/>
      <c r="O54" s="7"/>
      <c r="P54" s="7"/>
      <c r="Q54" s="7"/>
      <c r="R54" s="7"/>
      <c r="S54" s="7"/>
      <c r="T54" s="7"/>
      <c r="U54" s="7"/>
      <c r="V54" s="7"/>
      <c r="W54" s="7"/>
      <c r="X54" s="11"/>
      <c r="Y54" s="7"/>
      <c r="Z54" s="7"/>
      <c r="AA54" s="7"/>
    </row>
    <row r="55" spans="2:27" s="1" customFormat="1" ht="22.5" customHeight="1">
      <c r="B55" s="116"/>
      <c r="C55" s="116"/>
      <c r="D55" s="7"/>
      <c r="E55" s="7"/>
      <c r="F55" s="7"/>
      <c r="G55" s="7"/>
      <c r="H55" s="116"/>
      <c r="J55" s="116"/>
      <c r="K55" s="7"/>
      <c r="L55" s="7"/>
      <c r="O55" s="7"/>
      <c r="P55" s="7"/>
      <c r="Q55" s="7"/>
      <c r="R55" s="7"/>
      <c r="S55" s="7"/>
      <c r="T55" s="7"/>
      <c r="U55" s="7"/>
      <c r="V55" s="7"/>
      <c r="W55" s="7"/>
      <c r="X55" s="11"/>
      <c r="Y55" s="7"/>
      <c r="Z55" s="7"/>
      <c r="AA55" s="7"/>
    </row>
    <row r="56" spans="2:27" s="1" customFormat="1" ht="22.5" customHeight="1">
      <c r="B56" s="116"/>
      <c r="C56" s="116"/>
      <c r="D56" s="7"/>
      <c r="E56" s="7"/>
      <c r="F56" s="7"/>
      <c r="G56" s="7"/>
      <c r="H56" s="116"/>
      <c r="J56" s="116"/>
      <c r="K56" s="7"/>
      <c r="L56" s="7"/>
      <c r="O56" s="7"/>
      <c r="P56" s="7"/>
      <c r="Q56" s="7"/>
      <c r="R56" s="7"/>
      <c r="S56" s="7"/>
      <c r="T56" s="7"/>
      <c r="U56" s="7"/>
      <c r="V56" s="7"/>
      <c r="W56" s="7"/>
      <c r="X56" s="11"/>
      <c r="Y56" s="7"/>
      <c r="Z56" s="7"/>
      <c r="AA56" s="7"/>
    </row>
    <row r="57" spans="2:27" s="1" customFormat="1" ht="22.5" customHeight="1">
      <c r="B57" s="116"/>
      <c r="C57" s="116"/>
      <c r="D57" s="7"/>
      <c r="E57" s="7"/>
      <c r="F57" s="7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7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ht="20">
      <c r="C81" s="116"/>
      <c r="H81" s="116"/>
      <c r="J81" s="116"/>
    </row>
    <row r="82" spans="2:27" s="1" customFormat="1" ht="20">
      <c r="B82" s="7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0">
      <c r="B83" s="7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0">
      <c r="B84" s="7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0">
      <c r="B85" s="7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0">
      <c r="B86" s="7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0">
      <c r="B87" s="7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0">
      <c r="B88" s="7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0">
      <c r="B89" s="7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0">
      <c r="B90" s="7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0">
      <c r="B91" s="7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0">
      <c r="B92" s="7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ht="20">
      <c r="C93" s="116"/>
      <c r="H93" s="116"/>
      <c r="J93" s="116"/>
    </row>
    <row r="94" spans="2:27" ht="20">
      <c r="C94" s="116"/>
      <c r="H94" s="116"/>
      <c r="J94" s="116"/>
    </row>
    <row r="95" spans="2:27" ht="20">
      <c r="C95" s="116"/>
      <c r="H95" s="116"/>
      <c r="J95" s="116"/>
    </row>
    <row r="96" spans="2:27" ht="20">
      <c r="C96" s="116"/>
      <c r="H96" s="116"/>
      <c r="J96" s="116"/>
    </row>
    <row r="97" spans="3:10" ht="20">
      <c r="C97" s="116"/>
      <c r="H97" s="116"/>
      <c r="J97" s="116"/>
    </row>
    <row r="98" spans="3:10" ht="20">
      <c r="C98" s="116"/>
      <c r="H98" s="116"/>
      <c r="J98" s="116"/>
    </row>
    <row r="99" spans="3:10" ht="20">
      <c r="C99" s="116"/>
      <c r="H99" s="116"/>
      <c r="J99" s="116"/>
    </row>
    <row r="100" spans="3:10" ht="20">
      <c r="C100" s="116"/>
      <c r="H100" s="116"/>
      <c r="J100" s="116"/>
    </row>
    <row r="101" spans="3:10" ht="20">
      <c r="C101" s="116"/>
      <c r="H101" s="116"/>
      <c r="J101" s="116"/>
    </row>
    <row r="102" spans="3:10" ht="20">
      <c r="C102" s="116"/>
      <c r="H102" s="116"/>
      <c r="J102" s="116"/>
    </row>
    <row r="103" spans="3:10" ht="20">
      <c r="C103" s="116"/>
      <c r="H103" s="116"/>
      <c r="J103" s="116"/>
    </row>
    <row r="104" spans="3:10" ht="20">
      <c r="C104" s="116"/>
      <c r="H104" s="116"/>
      <c r="J104" s="116"/>
    </row>
    <row r="105" spans="3:10" ht="20">
      <c r="C105" s="116"/>
      <c r="H105" s="116"/>
      <c r="J105" s="116"/>
    </row>
    <row r="106" spans="3:10" ht="20">
      <c r="C106" s="116"/>
      <c r="H106" s="116"/>
      <c r="J106" s="116"/>
    </row>
    <row r="107" spans="3:10" ht="20">
      <c r="C107" s="116"/>
      <c r="H107" s="116"/>
      <c r="J107" s="116"/>
    </row>
    <row r="108" spans="3:10" ht="20">
      <c r="C108" s="116"/>
      <c r="H108" s="116"/>
      <c r="J108" s="116"/>
    </row>
    <row r="109" spans="3:10" ht="20">
      <c r="C109" s="116"/>
      <c r="H109" s="116"/>
      <c r="J109" s="116"/>
    </row>
    <row r="110" spans="3:10" ht="20">
      <c r="C110" s="116"/>
      <c r="H110" s="116"/>
      <c r="J110" s="116"/>
    </row>
    <row r="111" spans="3:10" ht="20">
      <c r="C111" s="116"/>
      <c r="H111" s="116"/>
      <c r="J111" s="116"/>
    </row>
    <row r="112" spans="3:10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</sheetData>
  <mergeCells count="15">
    <mergeCell ref="H42:I42"/>
    <mergeCell ref="J42:K42"/>
    <mergeCell ref="N42:X42"/>
    <mergeCell ref="B9:C9"/>
    <mergeCell ref="P18:V18"/>
    <mergeCell ref="P19:V19"/>
    <mergeCell ref="P20:V20"/>
    <mergeCell ref="P22:V22"/>
    <mergeCell ref="P23:V23"/>
    <mergeCell ref="P21:V21"/>
    <mergeCell ref="P24:V24"/>
    <mergeCell ref="P25:V25"/>
    <mergeCell ref="N36:X36"/>
    <mergeCell ref="H38:I38"/>
    <mergeCell ref="N41:X41"/>
  </mergeCells>
  <printOptions horizontalCentered="1" verticalCentered="1"/>
  <pageMargins left="0" right="0" top="0.17" bottom="1.66" header="0" footer="1.46"/>
  <pageSetup paperSize="9" scale="60" firstPageNumber="4294963191" fitToHeight="2" orientation="landscape" horizontalDpi="4294967295" verticalDpi="4294967295" r:id="rId1"/>
  <headerFooter alignWithMargins="0"/>
  <rowBreaks count="1" manualBreakCount="1">
    <brk id="48" max="23" man="1"/>
  </rowBreaks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5AB01-48DF-4ECB-B729-8EB98FB4EA1D}">
  <dimension ref="A1"/>
  <sheetViews>
    <sheetView workbookViewId="0">
      <selection activeCell="AA33" sqref="AA33"/>
    </sheetView>
  </sheetViews>
  <sheetFormatPr defaultRowHeight="12.5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FD4C4-C072-48C9-957A-BEB2DB718B2A}">
  <dimension ref="A1:AH153"/>
  <sheetViews>
    <sheetView showGridLines="0" view="pageBreakPreview" zoomScale="50" zoomScaleNormal="60" zoomScaleSheetLayoutView="50" workbookViewId="0">
      <pane xSplit="4" ySplit="17" topLeftCell="E18" activePane="bottomRight" state="frozen"/>
      <selection activeCell="C22" sqref="C22"/>
      <selection pane="topRight" activeCell="C22" sqref="C22"/>
      <selection pane="bottomLeft" activeCell="C22" sqref="C22"/>
      <selection pane="bottomRight" activeCell="C22" sqref="C22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4.7265625" style="7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3.90625" style="7" customWidth="1"/>
    <col min="12" max="12" width="6.542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303"/>
      <c r="K10" s="304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605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268" customFormat="1" ht="60" customHeight="1">
      <c r="A19" s="253"/>
      <c r="B19" s="252">
        <v>1</v>
      </c>
      <c r="C19" s="250" t="s">
        <v>669</v>
      </c>
      <c r="D19" s="289" t="s">
        <v>670</v>
      </c>
      <c r="E19" s="254">
        <v>10</v>
      </c>
      <c r="F19" s="255" t="s">
        <v>196</v>
      </c>
      <c r="G19" s="256"/>
      <c r="H19" s="281">
        <v>287.99</v>
      </c>
      <c r="I19" s="258">
        <f t="shared" ref="I19" si="0">IF(E19&gt;0,E19*H19,"-")</f>
        <v>2879.9</v>
      </c>
      <c r="J19" s="259" t="s">
        <v>587</v>
      </c>
      <c r="K19" s="259" t="s">
        <v>50</v>
      </c>
      <c r="L19" s="260"/>
      <c r="M19" s="261">
        <v>88</v>
      </c>
      <c r="N19" s="262">
        <f>E19*8</f>
        <v>80</v>
      </c>
      <c r="O19" s="263"/>
      <c r="P19" s="346" t="s">
        <v>682</v>
      </c>
      <c r="Q19" s="347"/>
      <c r="R19" s="347"/>
      <c r="S19" s="347"/>
      <c r="T19" s="347"/>
      <c r="U19" s="347"/>
      <c r="V19" s="348"/>
      <c r="W19" s="264"/>
      <c r="X19" s="265">
        <f>N19/$M$19*$AA$19</f>
        <v>0.46079999999999999</v>
      </c>
      <c r="Y19" s="266"/>
      <c r="Z19" s="266"/>
      <c r="AA19" s="267">
        <f>132*80*48/1000000</f>
        <v>0.50688</v>
      </c>
      <c r="AB19" s="266"/>
      <c r="AC19" s="266"/>
      <c r="AD19" s="266"/>
      <c r="AE19" s="266"/>
      <c r="AF19" s="266"/>
      <c r="AG19" s="266"/>
      <c r="AH19" s="266"/>
    </row>
    <row r="20" spans="1:34" s="268" customFormat="1" ht="20" customHeight="1">
      <c r="A20" s="253"/>
      <c r="B20" s="252"/>
      <c r="C20" s="250"/>
      <c r="D20" s="289"/>
      <c r="E20" s="254"/>
      <c r="F20" s="255"/>
      <c r="G20" s="282"/>
      <c r="H20" s="281"/>
      <c r="I20" s="258"/>
      <c r="J20" s="259"/>
      <c r="K20" s="259"/>
      <c r="L20" s="260"/>
      <c r="M20" s="261"/>
      <c r="N20" s="262"/>
      <c r="O20" s="263"/>
      <c r="P20" s="346"/>
      <c r="Q20" s="347"/>
      <c r="R20" s="347"/>
      <c r="S20" s="347"/>
      <c r="T20" s="347"/>
      <c r="U20" s="347"/>
      <c r="V20" s="348"/>
      <c r="W20" s="264"/>
      <c r="X20" s="265"/>
      <c r="Y20" s="266"/>
      <c r="Z20" s="266"/>
      <c r="AA20" s="267"/>
      <c r="AB20" s="266"/>
      <c r="AC20" s="266"/>
      <c r="AD20" s="266"/>
      <c r="AE20" s="266"/>
      <c r="AF20" s="266"/>
      <c r="AG20" s="266"/>
      <c r="AH20" s="266"/>
    </row>
    <row r="21" spans="1:34" s="132" customFormat="1" ht="20" customHeight="1">
      <c r="A21" s="123"/>
      <c r="B21" s="2">
        <v>2</v>
      </c>
      <c r="C21" s="124" t="s">
        <v>671</v>
      </c>
      <c r="D21" s="305"/>
      <c r="E21" s="126"/>
      <c r="F21" s="87"/>
      <c r="G21" s="88"/>
      <c r="H21" s="127"/>
      <c r="I21" s="97"/>
      <c r="J21" s="128"/>
      <c r="K21" s="128"/>
      <c r="L21" s="89"/>
      <c r="M21" s="129"/>
      <c r="N21" s="129"/>
      <c r="O21" s="4" t="e">
        <f>IF(C21=[28]Data!#REF!,[28]Data!#REF!,(IF(C21=[28]Data!#REF!,[28]Data!#REF!,(IF(C21=[28]Data!#REF!,[28]Data!#REF!,(IF(C21=[28]Data!B176,[28]Data!G176,(IF(C21=[28]Data!B179,[28]Data!G179,(IF(C21=[28]Data!#REF!,[28]Data!#REF!,(IF(C21=[28]Data!#REF!,[28]Data!#REF!,(IF(C21=[28]Data!#REF!,[28]Data!#REF!,[28]Data!#REF!)))))))))))))))&amp;IF(C21=[28]Data!#REF!,[28]Data!#REF!,(IF(C21=[28]Data!#REF!,[28]Data!#REF!,(IF(C21=[28]Data!#REF!,[28]Data!#REF!,(IF(C21=[28]Data!#REF!,[28]Data!#REF!,(IF(C21=[28]Data!#REF!,[28]Data!#REF!,(IF(C21=[28]Data!#REF!,[28]Data!G870,(IF(C21=[28]Data!#REF!,[28]Data!#REF!,(IF(C21=[28]Data!#REF!,[28]Data!#REF!,[28]Data!#REF!)))))))))))))))&amp;IF(C21=[28]Data!B207,[28]Data!G207,(IF(C21=[28]Data!#REF!,[28]Data!#REF!,(IF(C21=[28]Data!#REF!,[28]Data!#REF!,(IF(C21=[28]Data!#REF!,[28]Data!#REF!,(IF(C21=[28]Data!#REF!,[28]Data!#REF!,[28]Data!#REF!)))))))))</f>
        <v>#REF!</v>
      </c>
      <c r="P21" s="325"/>
      <c r="Q21" s="326"/>
      <c r="R21" s="326"/>
      <c r="S21" s="326"/>
      <c r="T21" s="326"/>
      <c r="U21" s="326"/>
      <c r="V21" s="327"/>
      <c r="W21" s="6"/>
      <c r="X21" s="130"/>
      <c r="Y21" s="131"/>
      <c r="Z21" s="131"/>
      <c r="AA21" s="131"/>
      <c r="AB21" s="131"/>
      <c r="AC21" s="131"/>
      <c r="AD21" s="131"/>
      <c r="AE21" s="131"/>
      <c r="AF21" s="131"/>
      <c r="AG21" s="131"/>
      <c r="AH21" s="131"/>
    </row>
    <row r="22" spans="1:34" s="268" customFormat="1" ht="20" customHeight="1">
      <c r="A22" s="253"/>
      <c r="B22" s="252"/>
      <c r="C22" s="250" t="s">
        <v>672</v>
      </c>
      <c r="D22" s="289" t="s">
        <v>673</v>
      </c>
      <c r="E22" s="254">
        <v>5</v>
      </c>
      <c r="F22" s="255" t="s">
        <v>196</v>
      </c>
      <c r="G22" s="256"/>
      <c r="H22" s="281">
        <v>42.19</v>
      </c>
      <c r="I22" s="258">
        <f t="shared" ref="I22" si="1">IF(E22&gt;0,E22*H22,"-")</f>
        <v>210.95</v>
      </c>
      <c r="J22" s="259" t="s">
        <v>587</v>
      </c>
      <c r="K22" s="259" t="s">
        <v>50</v>
      </c>
      <c r="L22" s="260"/>
      <c r="M22" s="261">
        <v>82</v>
      </c>
      <c r="N22" s="262">
        <f>E22*2</f>
        <v>10</v>
      </c>
      <c r="O22" s="263"/>
      <c r="P22" s="346" t="s">
        <v>683</v>
      </c>
      <c r="Q22" s="347"/>
      <c r="R22" s="347"/>
      <c r="S22" s="347"/>
      <c r="T22" s="347"/>
      <c r="U22" s="347"/>
      <c r="V22" s="348"/>
      <c r="W22" s="264"/>
      <c r="X22" s="265">
        <f>N22/$M$22*$AA$22</f>
        <v>5.0097560975609752E-2</v>
      </c>
      <c r="Y22" s="266"/>
      <c r="Z22" s="266"/>
      <c r="AA22" s="267">
        <f>158*65*40/1000000</f>
        <v>0.4108</v>
      </c>
      <c r="AB22" s="266"/>
      <c r="AC22" s="266"/>
      <c r="AD22" s="266"/>
      <c r="AE22" s="266"/>
      <c r="AF22" s="266"/>
      <c r="AG22" s="266"/>
      <c r="AH22" s="266"/>
    </row>
    <row r="23" spans="1:34" s="132" customFormat="1" ht="20" customHeight="1">
      <c r="A23" s="123"/>
      <c r="B23" s="2"/>
      <c r="C23" s="144" t="s">
        <v>674</v>
      </c>
      <c r="D23" s="305" t="s">
        <v>675</v>
      </c>
      <c r="E23" s="3">
        <v>5</v>
      </c>
      <c r="F23" s="87" t="s">
        <v>196</v>
      </c>
      <c r="G23" s="92"/>
      <c r="H23" s="127">
        <v>56</v>
      </c>
      <c r="I23" s="258">
        <f t="shared" ref="I23" si="2">IF(E23&gt;0,E23*H23,"-")</f>
        <v>280</v>
      </c>
      <c r="J23" s="259" t="s">
        <v>587</v>
      </c>
      <c r="K23" s="259" t="s">
        <v>50</v>
      </c>
      <c r="L23" s="89"/>
      <c r="M23" s="239"/>
      <c r="N23" s="262">
        <f>E23*5</f>
        <v>25</v>
      </c>
      <c r="O23" s="4"/>
      <c r="P23" s="325"/>
      <c r="Q23" s="326"/>
      <c r="R23" s="326"/>
      <c r="S23" s="326"/>
      <c r="T23" s="326"/>
      <c r="U23" s="326"/>
      <c r="V23" s="327"/>
      <c r="W23" s="238"/>
      <c r="X23" s="265">
        <f>N23/$M$22*$AA$22</f>
        <v>0.12524390243902439</v>
      </c>
      <c r="Y23" s="131"/>
      <c r="Z23" s="131"/>
      <c r="AA23" s="130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24" t="s">
        <v>665</v>
      </c>
      <c r="D24" s="305"/>
      <c r="E24" s="126"/>
      <c r="F24" s="87"/>
      <c r="G24" s="88"/>
      <c r="H24" s="127"/>
      <c r="I24" s="97"/>
      <c r="J24" s="128"/>
      <c r="K24" s="128"/>
      <c r="L24" s="89"/>
      <c r="M24" s="129"/>
      <c r="N24" s="129"/>
      <c r="O24" s="4" t="e">
        <f>IF(C24=[28]Data!#REF!,[28]Data!#REF!,(IF(C24=[28]Data!#REF!,[28]Data!#REF!,(IF(C24=[28]Data!#REF!,[28]Data!#REF!,(IF(C24=[28]Data!B179,[28]Data!G179,(IF(C24=[28]Data!B182,[28]Data!G182,(IF(C24=[28]Data!#REF!,[28]Data!#REF!,(IF(C24=[28]Data!#REF!,[28]Data!#REF!,(IF(C24=[28]Data!#REF!,[28]Data!#REF!,[28]Data!#REF!)))))))))))))))&amp;IF(C24=[28]Data!#REF!,[28]Data!#REF!,(IF(C24=[28]Data!#REF!,[28]Data!#REF!,(IF(C24=[28]Data!#REF!,[28]Data!#REF!,(IF(C24=[28]Data!#REF!,[28]Data!#REF!,(IF(C24=[28]Data!#REF!,[28]Data!#REF!,(IF(C24=[28]Data!#REF!,[28]Data!G873,(IF(C24=[28]Data!#REF!,[28]Data!#REF!,(IF(C24=[28]Data!#REF!,[28]Data!#REF!,[28]Data!#REF!)))))))))))))))&amp;IF(C24=[28]Data!B210,[28]Data!G210,(IF(C24=[28]Data!#REF!,[28]Data!#REF!,(IF(C24=[28]Data!#REF!,[28]Data!#REF!,(IF(C24=[28]Data!#REF!,[28]Data!#REF!,(IF(C24=[28]Data!#REF!,[28]Data!#REF!,[28]Data!#REF!)))))))))</f>
        <v>#REF!</v>
      </c>
      <c r="P24" s="325"/>
      <c r="Q24" s="326"/>
      <c r="R24" s="326"/>
      <c r="S24" s="326"/>
      <c r="T24" s="326"/>
      <c r="U24" s="326"/>
      <c r="V24" s="327"/>
      <c r="W24" s="6"/>
      <c r="X24" s="130"/>
      <c r="Y24" s="131"/>
      <c r="Z24" s="131"/>
      <c r="AA24" s="131"/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52"/>
      <c r="C25" s="250" t="s">
        <v>676</v>
      </c>
      <c r="D25" s="289" t="s">
        <v>677</v>
      </c>
      <c r="E25" s="254">
        <v>2</v>
      </c>
      <c r="F25" s="255" t="s">
        <v>196</v>
      </c>
      <c r="G25" s="256"/>
      <c r="H25" s="281">
        <v>17.989999999999998</v>
      </c>
      <c r="I25" s="258">
        <f t="shared" ref="I25:I27" si="3">IF(E25&gt;0,E25*H25,"-")</f>
        <v>35.979999999999997</v>
      </c>
      <c r="J25" s="259" t="s">
        <v>587</v>
      </c>
      <c r="K25" s="259" t="s">
        <v>50</v>
      </c>
      <c r="L25" s="260"/>
      <c r="M25" s="261"/>
      <c r="N25" s="262">
        <f>E25*5</f>
        <v>10</v>
      </c>
      <c r="O25" s="263"/>
      <c r="P25" s="346"/>
      <c r="Q25" s="347"/>
      <c r="R25" s="347"/>
      <c r="S25" s="347"/>
      <c r="T25" s="347"/>
      <c r="U25" s="347"/>
      <c r="V25" s="348"/>
      <c r="W25" s="264"/>
      <c r="X25" s="265">
        <f>N25/$M$22*$AA$22</f>
        <v>5.0097560975609752E-2</v>
      </c>
      <c r="Y25" s="266"/>
      <c r="Z25" s="266"/>
      <c r="AA25" s="267"/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44" t="s">
        <v>353</v>
      </c>
      <c r="D26" s="305" t="s">
        <v>363</v>
      </c>
      <c r="E26" s="3">
        <v>2</v>
      </c>
      <c r="F26" s="87" t="s">
        <v>196</v>
      </c>
      <c r="G26" s="92"/>
      <c r="H26" s="127">
        <v>64.3</v>
      </c>
      <c r="I26" s="258">
        <f t="shared" si="3"/>
        <v>128.6</v>
      </c>
      <c r="J26" s="259" t="s">
        <v>587</v>
      </c>
      <c r="K26" s="259" t="s">
        <v>50</v>
      </c>
      <c r="L26" s="89"/>
      <c r="M26" s="239"/>
      <c r="N26" s="262">
        <f t="shared" ref="N26" si="4">E26*10</f>
        <v>20</v>
      </c>
      <c r="O26" s="4"/>
      <c r="P26" s="300"/>
      <c r="Q26" s="301"/>
      <c r="R26" s="301"/>
      <c r="S26" s="301"/>
      <c r="T26" s="301"/>
      <c r="U26" s="301"/>
      <c r="V26" s="302"/>
      <c r="W26" s="238"/>
      <c r="X26" s="265">
        <f t="shared" ref="X26:X27" si="5">N26/$M$22*$AA$22</f>
        <v>0.1001951219512195</v>
      </c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20" customHeight="1">
      <c r="A27" s="123"/>
      <c r="B27" s="2"/>
      <c r="C27" s="144" t="s">
        <v>678</v>
      </c>
      <c r="D27" s="305" t="s">
        <v>673</v>
      </c>
      <c r="E27" s="254">
        <v>6</v>
      </c>
      <c r="F27" s="255" t="s">
        <v>196</v>
      </c>
      <c r="G27" s="92"/>
      <c r="H27" s="127">
        <v>42.22</v>
      </c>
      <c r="I27" s="258">
        <f t="shared" si="3"/>
        <v>253.32</v>
      </c>
      <c r="J27" s="259" t="s">
        <v>587</v>
      </c>
      <c r="K27" s="259" t="s">
        <v>50</v>
      </c>
      <c r="L27" s="89"/>
      <c r="M27" s="239"/>
      <c r="N27" s="262">
        <f>E27*2</f>
        <v>12</v>
      </c>
      <c r="O27" s="4"/>
      <c r="P27" s="300"/>
      <c r="Q27" s="301"/>
      <c r="R27" s="301"/>
      <c r="S27" s="301"/>
      <c r="T27" s="301"/>
      <c r="U27" s="301"/>
      <c r="V27" s="302"/>
      <c r="W27" s="238"/>
      <c r="X27" s="265">
        <f t="shared" si="5"/>
        <v>6.0117073170731707E-2</v>
      </c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20" customHeight="1">
      <c r="A28" s="123"/>
      <c r="B28" s="2"/>
      <c r="C28" s="144"/>
      <c r="D28" s="305"/>
      <c r="E28" s="254"/>
      <c r="F28" s="255"/>
      <c r="G28" s="92"/>
      <c r="H28" s="127"/>
      <c r="I28" s="258"/>
      <c r="J28" s="259"/>
      <c r="K28" s="259"/>
      <c r="L28" s="89"/>
      <c r="M28" s="239"/>
      <c r="N28" s="262"/>
      <c r="O28" s="4"/>
      <c r="P28" s="300"/>
      <c r="Q28" s="301"/>
      <c r="R28" s="301"/>
      <c r="S28" s="301"/>
      <c r="T28" s="301"/>
      <c r="U28" s="301"/>
      <c r="V28" s="302"/>
      <c r="W28" s="238"/>
      <c r="X28" s="265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20" customHeight="1">
      <c r="A29" s="123"/>
      <c r="B29" s="2">
        <v>3</v>
      </c>
      <c r="C29" s="124" t="s">
        <v>665</v>
      </c>
      <c r="D29" s="305"/>
      <c r="E29" s="3"/>
      <c r="F29" s="87"/>
      <c r="G29" s="92"/>
      <c r="H29" s="127"/>
      <c r="I29" s="258"/>
      <c r="J29" s="259"/>
      <c r="K29" s="259"/>
      <c r="L29" s="89"/>
      <c r="M29" s="239"/>
      <c r="N29" s="262"/>
      <c r="O29" s="4"/>
      <c r="P29" s="300"/>
      <c r="Q29" s="301"/>
      <c r="R29" s="301"/>
      <c r="S29" s="301"/>
      <c r="T29" s="301"/>
      <c r="U29" s="301"/>
      <c r="V29" s="302"/>
      <c r="W29" s="238"/>
      <c r="X29" s="265"/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20" customHeight="1">
      <c r="A30" s="123"/>
      <c r="B30" s="2"/>
      <c r="C30" s="144" t="s">
        <v>679</v>
      </c>
      <c r="D30" s="305" t="s">
        <v>680</v>
      </c>
      <c r="E30" s="254">
        <v>10</v>
      </c>
      <c r="F30" s="255" t="s">
        <v>196</v>
      </c>
      <c r="G30" s="92"/>
      <c r="H30" s="127">
        <v>9.1</v>
      </c>
      <c r="I30" s="258">
        <f t="shared" ref="I30:I31" si="6">IF(E30&gt;0,E30*H30,"-")</f>
        <v>91</v>
      </c>
      <c r="J30" s="259" t="s">
        <v>587</v>
      </c>
      <c r="K30" s="259" t="s">
        <v>50</v>
      </c>
      <c r="L30" s="89"/>
      <c r="M30" s="261">
        <v>50</v>
      </c>
      <c r="N30" s="262">
        <f>E30*2</f>
        <v>20</v>
      </c>
      <c r="O30" s="4"/>
      <c r="P30" s="346" t="s">
        <v>683</v>
      </c>
      <c r="Q30" s="347"/>
      <c r="R30" s="347"/>
      <c r="S30" s="347"/>
      <c r="T30" s="347"/>
      <c r="U30" s="347"/>
      <c r="V30" s="348"/>
      <c r="W30" s="238"/>
      <c r="X30" s="265">
        <f>N30/$M$30*$AA$30</f>
        <v>0.16432000000000002</v>
      </c>
      <c r="Y30" s="131"/>
      <c r="Z30" s="131"/>
      <c r="AA30" s="267">
        <f>158*65*40/1000000</f>
        <v>0.4108</v>
      </c>
      <c r="AB30" s="131"/>
      <c r="AC30" s="131"/>
      <c r="AD30" s="131"/>
      <c r="AE30" s="131"/>
      <c r="AF30" s="131"/>
      <c r="AG30" s="131"/>
      <c r="AH30" s="131"/>
    </row>
    <row r="31" spans="1:34" s="132" customFormat="1" ht="20" customHeight="1">
      <c r="A31" s="123"/>
      <c r="B31" s="2"/>
      <c r="C31" s="144" t="s">
        <v>507</v>
      </c>
      <c r="D31" s="305" t="s">
        <v>681</v>
      </c>
      <c r="E31" s="3">
        <v>3</v>
      </c>
      <c r="F31" s="87" t="s">
        <v>196</v>
      </c>
      <c r="G31" s="92"/>
      <c r="H31" s="127">
        <v>165.23</v>
      </c>
      <c r="I31" s="258">
        <f t="shared" si="6"/>
        <v>495.68999999999994</v>
      </c>
      <c r="J31" s="259" t="s">
        <v>587</v>
      </c>
      <c r="K31" s="259" t="s">
        <v>50</v>
      </c>
      <c r="L31" s="89"/>
      <c r="M31" s="239"/>
      <c r="N31" s="262">
        <f>E31*8</f>
        <v>24</v>
      </c>
      <c r="O31" s="4"/>
      <c r="P31" s="300"/>
      <c r="Q31" s="301"/>
      <c r="R31" s="301"/>
      <c r="S31" s="301"/>
      <c r="T31" s="301"/>
      <c r="U31" s="301"/>
      <c r="V31" s="302"/>
      <c r="W31" s="238"/>
      <c r="X31" s="265">
        <f>N31/$M$30*$AA$30</f>
        <v>0.197184</v>
      </c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20" customHeight="1">
      <c r="A32" s="123"/>
      <c r="B32" s="2"/>
      <c r="C32" s="144"/>
      <c r="D32" s="305"/>
      <c r="E32" s="3"/>
      <c r="F32" s="87"/>
      <c r="G32" s="92"/>
      <c r="H32" s="127"/>
      <c r="I32" s="258"/>
      <c r="J32" s="259"/>
      <c r="K32" s="259"/>
      <c r="L32" s="89"/>
      <c r="M32" s="239"/>
      <c r="N32" s="262"/>
      <c r="O32" s="4"/>
      <c r="P32" s="300"/>
      <c r="Q32" s="301"/>
      <c r="R32" s="301"/>
      <c r="S32" s="301"/>
      <c r="T32" s="301"/>
      <c r="U32" s="301"/>
      <c r="V32" s="302"/>
      <c r="W32" s="238"/>
      <c r="X32" s="265"/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20" customHeight="1">
      <c r="A33" s="123"/>
      <c r="B33" s="2"/>
      <c r="C33" s="124"/>
      <c r="D33" s="305"/>
      <c r="E33" s="3"/>
      <c r="F33" s="87"/>
      <c r="G33" s="92"/>
      <c r="H33" s="127"/>
      <c r="I33" s="97"/>
      <c r="J33" s="128"/>
      <c r="K33" s="128"/>
      <c r="L33" s="89"/>
      <c r="M33" s="239"/>
      <c r="N33" s="129"/>
      <c r="O33" s="4"/>
      <c r="P33" s="300"/>
      <c r="Q33" s="301"/>
      <c r="R33" s="301"/>
      <c r="S33" s="301"/>
      <c r="T33" s="301"/>
      <c r="U33" s="301"/>
      <c r="V33" s="302"/>
      <c r="W33" s="238"/>
      <c r="X33" s="241"/>
      <c r="Y33" s="131"/>
      <c r="Z33" s="131"/>
      <c r="AA33" s="130"/>
      <c r="AB33" s="131"/>
      <c r="AC33" s="131"/>
      <c r="AD33" s="131"/>
      <c r="AE33" s="131"/>
      <c r="AF33" s="131"/>
      <c r="AG33" s="131"/>
      <c r="AH33" s="131"/>
    </row>
    <row r="34" spans="1:34" s="131" customFormat="1" ht="18.5" customHeight="1">
      <c r="B34" s="191"/>
      <c r="D34" s="148"/>
      <c r="E34" s="192">
        <f>SUM(E18:E33)</f>
        <v>43</v>
      </c>
      <c r="F34" s="192" t="s">
        <v>196</v>
      </c>
      <c r="G34" s="193"/>
      <c r="H34" s="194"/>
      <c r="I34" s="195">
        <f>SUM(I18:I33)</f>
        <v>4375.4399999999996</v>
      </c>
      <c r="J34" s="194"/>
      <c r="K34" s="194"/>
      <c r="L34" s="194"/>
      <c r="M34" s="240">
        <f>SUM(M18:M33)</f>
        <v>220</v>
      </c>
      <c r="N34" s="195">
        <f>SUM(N18:N33)</f>
        <v>201</v>
      </c>
      <c r="O34" s="195" t="e">
        <f>SUM(O16:O33)</f>
        <v>#REF!</v>
      </c>
      <c r="P34" s="195"/>
      <c r="Q34" s="195">
        <f>SUM(Q16:Q33)</f>
        <v>0</v>
      </c>
      <c r="R34" s="195">
        <f>SUM(R16:R33)</f>
        <v>0</v>
      </c>
      <c r="S34" s="195"/>
      <c r="T34" s="195">
        <f>SUM(T16:T33)</f>
        <v>0</v>
      </c>
      <c r="U34" s="195">
        <f>SUM(U16:U33)</f>
        <v>0</v>
      </c>
      <c r="V34" s="195" t="e">
        <f>SUM(#REF!)</f>
        <v>#REF!</v>
      </c>
      <c r="W34" s="195">
        <f>SUM(W16:W33)</f>
        <v>0</v>
      </c>
      <c r="X34" s="242">
        <f>SUM(X18:X33)</f>
        <v>1.2080552195121952</v>
      </c>
    </row>
    <row r="35" spans="1:34" ht="13.5" customHeight="1">
      <c r="B35" s="98"/>
      <c r="C35" s="99"/>
      <c r="D35" s="30"/>
      <c r="E35" s="100"/>
      <c r="F35" s="51"/>
      <c r="G35" s="51"/>
      <c r="H35" s="101" t="s">
        <v>51</v>
      </c>
      <c r="I35" s="55"/>
      <c r="J35" s="100"/>
      <c r="K35" s="100"/>
      <c r="L35" s="100"/>
      <c r="M35" s="102"/>
      <c r="N35" s="55"/>
      <c r="O35" s="53"/>
      <c r="P35" s="52"/>
      <c r="Q35" s="52"/>
      <c r="R35" s="52"/>
      <c r="S35" s="52"/>
      <c r="T35" s="52"/>
      <c r="U35" s="52"/>
      <c r="V35" s="53"/>
      <c r="W35" s="53"/>
      <c r="X35" s="57"/>
    </row>
    <row r="36" spans="1:34" ht="13.5" customHeight="1">
      <c r="B36" s="20" t="s">
        <v>52</v>
      </c>
      <c r="C36" s="21"/>
      <c r="D36" s="103"/>
      <c r="E36" s="104" t="s">
        <v>53</v>
      </c>
      <c r="F36" s="104"/>
      <c r="G36" s="41"/>
      <c r="H36" s="23" t="s">
        <v>54</v>
      </c>
      <c r="I36" s="105"/>
      <c r="J36" s="49" t="s">
        <v>55</v>
      </c>
      <c r="K36" s="106"/>
      <c r="L36" s="40" t="s">
        <v>56</v>
      </c>
      <c r="M36" s="40"/>
      <c r="N36" s="328" t="s">
        <v>57</v>
      </c>
      <c r="O36" s="329"/>
      <c r="P36" s="329"/>
      <c r="Q36" s="329"/>
      <c r="R36" s="329"/>
      <c r="S36" s="329"/>
      <c r="T36" s="329"/>
      <c r="U36" s="329"/>
      <c r="V36" s="329"/>
      <c r="W36" s="329"/>
      <c r="X36" s="330"/>
    </row>
    <row r="37" spans="1:34" ht="13.5" customHeight="1">
      <c r="B37" s="37" t="s">
        <v>58</v>
      </c>
      <c r="D37" s="107"/>
      <c r="E37" s="7" t="s">
        <v>59</v>
      </c>
      <c r="H37" s="108"/>
      <c r="I37" s="109" t="s">
        <v>60</v>
      </c>
      <c r="J37" s="37" t="s">
        <v>61</v>
      </c>
      <c r="K37" s="110"/>
      <c r="L37" s="43" t="s">
        <v>62</v>
      </c>
      <c r="M37" s="43"/>
      <c r="N37" s="38"/>
      <c r="X37" s="44"/>
    </row>
    <row r="38" spans="1:34" ht="13.5" customHeight="1">
      <c r="B38" s="37" t="s">
        <v>63</v>
      </c>
      <c r="D38" s="30"/>
      <c r="H38" s="331"/>
      <c r="I38" s="332"/>
      <c r="J38" s="37"/>
      <c r="K38" s="110"/>
      <c r="L38" s="43" t="s">
        <v>64</v>
      </c>
      <c r="M38" s="43"/>
      <c r="N38" s="38"/>
      <c r="X38" s="44"/>
    </row>
    <row r="39" spans="1:34" ht="13.5" customHeight="1">
      <c r="B39" s="51"/>
      <c r="C39" s="52"/>
      <c r="D39" s="111"/>
      <c r="E39" s="7" t="s">
        <v>65</v>
      </c>
      <c r="H39" s="108"/>
      <c r="I39" s="109"/>
      <c r="J39" s="37" t="s">
        <v>66</v>
      </c>
      <c r="K39" s="110"/>
      <c r="L39" s="43"/>
      <c r="M39" s="43"/>
      <c r="N39" s="38"/>
      <c r="X39" s="44"/>
    </row>
    <row r="40" spans="1:34" ht="13.5" customHeight="1">
      <c r="B40" s="20" t="s">
        <v>67</v>
      </c>
      <c r="C40" s="41"/>
      <c r="D40" s="22"/>
      <c r="E40" s="7" t="s">
        <v>68</v>
      </c>
      <c r="H40" s="112" t="s">
        <v>69</v>
      </c>
      <c r="I40" s="113"/>
      <c r="J40" s="37" t="s">
        <v>61</v>
      </c>
      <c r="K40" s="110"/>
      <c r="L40" s="43" t="s">
        <v>70</v>
      </c>
      <c r="M40" s="43"/>
      <c r="N40" s="38"/>
      <c r="X40" s="44"/>
    </row>
    <row r="41" spans="1:34" ht="13.5" customHeight="1">
      <c r="B41" s="9" t="s">
        <v>71</v>
      </c>
      <c r="D41" s="30"/>
      <c r="E41" s="7" t="s">
        <v>72</v>
      </c>
      <c r="H41" s="114"/>
      <c r="I41" s="115"/>
      <c r="J41" s="37" t="s">
        <v>73</v>
      </c>
      <c r="K41" s="110"/>
      <c r="L41" s="43" t="s">
        <v>74</v>
      </c>
      <c r="M41" s="43"/>
      <c r="N41" s="333" t="s">
        <v>75</v>
      </c>
      <c r="O41" s="334"/>
      <c r="P41" s="334"/>
      <c r="Q41" s="334"/>
      <c r="R41" s="334"/>
      <c r="S41" s="334"/>
      <c r="T41" s="334"/>
      <c r="U41" s="334"/>
      <c r="V41" s="334"/>
      <c r="W41" s="334"/>
      <c r="X41" s="335"/>
    </row>
    <row r="42" spans="1:34" ht="13.5" customHeight="1">
      <c r="B42" s="51"/>
      <c r="C42" s="52"/>
      <c r="D42" s="53"/>
      <c r="E42" s="52"/>
      <c r="F42" s="52"/>
      <c r="G42" s="52"/>
      <c r="H42" s="336" t="s">
        <v>684</v>
      </c>
      <c r="I42" s="337"/>
      <c r="J42" s="336" t="s">
        <v>668</v>
      </c>
      <c r="K42" s="337"/>
      <c r="L42" s="52"/>
      <c r="M42" s="56"/>
      <c r="N42" s="338" t="s">
        <v>76</v>
      </c>
      <c r="O42" s="339"/>
      <c r="P42" s="339"/>
      <c r="Q42" s="339"/>
      <c r="R42" s="339"/>
      <c r="S42" s="339"/>
      <c r="T42" s="339"/>
      <c r="U42" s="339"/>
      <c r="V42" s="339"/>
      <c r="W42" s="339"/>
      <c r="X42" s="340"/>
    </row>
    <row r="43" spans="1:34" ht="13.5" customHeight="1"/>
    <row r="44" spans="1:34" ht="13.5" customHeight="1"/>
    <row r="45" spans="1:34" ht="13.5" customHeight="1"/>
    <row r="46" spans="1:34" ht="8.5" customHeight="1"/>
    <row r="47" spans="1:34" ht="13.5" customHeight="1">
      <c r="B47" s="116"/>
      <c r="C47" s="116"/>
      <c r="E47" s="117"/>
      <c r="F47" s="117"/>
      <c r="H47" s="116"/>
      <c r="J47" s="116"/>
    </row>
    <row r="48" spans="1:34" s="1" customFormat="1" ht="22.5" customHeight="1">
      <c r="B48" s="116"/>
      <c r="C48" s="116"/>
      <c r="D48" s="7"/>
      <c r="E48" s="116"/>
      <c r="F48" s="116"/>
      <c r="G48" s="7"/>
      <c r="H48" s="116"/>
      <c r="J48" s="116"/>
      <c r="K48" s="7"/>
      <c r="L48" s="7"/>
      <c r="O48" s="7"/>
      <c r="P48" s="7"/>
      <c r="Q48" s="7"/>
      <c r="R48" s="7"/>
      <c r="S48" s="7"/>
      <c r="T48" s="7"/>
      <c r="U48" s="7"/>
      <c r="V48" s="7"/>
      <c r="W48" s="7"/>
      <c r="X48" s="11"/>
      <c r="Y48" s="7"/>
      <c r="Z48" s="7"/>
      <c r="AA48" s="7"/>
    </row>
    <row r="49" spans="2:27" s="1" customFormat="1" ht="22.5" customHeight="1">
      <c r="B49" s="116"/>
      <c r="C49" s="116"/>
      <c r="D49" s="7"/>
      <c r="E49" s="7"/>
      <c r="F49" s="7"/>
      <c r="G49" s="7"/>
      <c r="H49" s="116"/>
      <c r="J49" s="116"/>
      <c r="K49" s="118"/>
      <c r="L49" s="7"/>
      <c r="O49" s="7"/>
      <c r="P49" s="7"/>
      <c r="Q49" s="7"/>
      <c r="R49" s="7"/>
      <c r="S49" s="7"/>
      <c r="T49" s="7"/>
      <c r="U49" s="7"/>
      <c r="V49" s="7"/>
      <c r="W49" s="7"/>
      <c r="X49" s="11"/>
      <c r="Y49" s="7"/>
      <c r="Z49" s="7"/>
      <c r="AA49" s="7"/>
    </row>
    <row r="50" spans="2:27" s="1" customFormat="1" ht="22.5" customHeight="1">
      <c r="B50" s="116"/>
      <c r="C50" s="116"/>
      <c r="D50" s="7"/>
      <c r="E50" s="7"/>
      <c r="F50" s="7"/>
      <c r="G50" s="7"/>
      <c r="H50" s="116"/>
      <c r="J50" s="116"/>
      <c r="K50" s="7"/>
      <c r="L50" s="7"/>
      <c r="O50" s="7"/>
      <c r="P50" s="7"/>
      <c r="Q50" s="7"/>
      <c r="R50" s="7"/>
      <c r="S50" s="7"/>
      <c r="T50" s="7"/>
      <c r="U50" s="7"/>
      <c r="V50" s="7"/>
      <c r="W50" s="7"/>
      <c r="X50" s="11"/>
      <c r="Y50" s="7"/>
      <c r="Z50" s="7"/>
      <c r="AA50" s="7"/>
    </row>
    <row r="51" spans="2:27" s="1" customFormat="1" ht="22.5" customHeight="1">
      <c r="B51" s="116"/>
      <c r="C51" s="116"/>
      <c r="D51" s="7"/>
      <c r="E51" s="7"/>
      <c r="F51" s="7"/>
      <c r="G51" s="7"/>
      <c r="H51" s="116"/>
      <c r="J51" s="116"/>
      <c r="K51" s="7"/>
      <c r="L51" s="7"/>
      <c r="O51" s="7"/>
      <c r="P51" s="7"/>
      <c r="Q51" s="7"/>
      <c r="R51" s="7"/>
      <c r="S51" s="7"/>
      <c r="T51" s="7"/>
      <c r="U51" s="7"/>
      <c r="V51" s="7"/>
      <c r="W51" s="7"/>
      <c r="X51" s="11"/>
      <c r="Y51" s="7"/>
      <c r="Z51" s="7"/>
      <c r="AA51" s="7"/>
    </row>
    <row r="52" spans="2:27" s="1" customFormat="1" ht="22.5" customHeight="1">
      <c r="B52" s="116"/>
      <c r="C52" s="116"/>
      <c r="D52" s="7"/>
      <c r="E52" s="7"/>
      <c r="F52" s="7"/>
      <c r="G52" s="7"/>
      <c r="H52" s="116"/>
      <c r="J52" s="116"/>
      <c r="K52" s="7"/>
      <c r="L52" s="7"/>
      <c r="O52" s="7"/>
      <c r="P52" s="7"/>
      <c r="Q52" s="7"/>
      <c r="R52" s="7"/>
      <c r="S52" s="7"/>
      <c r="T52" s="7"/>
      <c r="U52" s="7"/>
      <c r="V52" s="7"/>
      <c r="W52" s="7"/>
      <c r="X52" s="11"/>
      <c r="Y52" s="7"/>
      <c r="Z52" s="7"/>
      <c r="AA52" s="7"/>
    </row>
    <row r="53" spans="2:27" s="1" customFormat="1" ht="22.5" customHeight="1">
      <c r="B53" s="116"/>
      <c r="C53" s="116"/>
      <c r="D53" s="7"/>
      <c r="E53" s="7"/>
      <c r="F53" s="7"/>
      <c r="G53" s="7"/>
      <c r="H53" s="116"/>
      <c r="J53" s="116"/>
      <c r="K53" s="7"/>
      <c r="L53" s="7"/>
      <c r="O53" s="7"/>
      <c r="P53" s="7"/>
      <c r="Q53" s="7"/>
      <c r="R53" s="7"/>
      <c r="S53" s="7"/>
      <c r="T53" s="7"/>
      <c r="U53" s="7"/>
      <c r="V53" s="7"/>
      <c r="W53" s="7"/>
      <c r="X53" s="11"/>
      <c r="Y53" s="7"/>
      <c r="Z53" s="7"/>
      <c r="AA53" s="7"/>
    </row>
    <row r="54" spans="2:27" s="1" customFormat="1" ht="22.5" customHeight="1">
      <c r="B54" s="116"/>
      <c r="C54" s="116"/>
      <c r="D54" s="7"/>
      <c r="E54" s="7"/>
      <c r="F54" s="7"/>
      <c r="G54" s="7"/>
      <c r="H54" s="116"/>
      <c r="J54" s="116"/>
      <c r="K54" s="7"/>
      <c r="L54" s="7"/>
      <c r="O54" s="7"/>
      <c r="P54" s="7"/>
      <c r="Q54" s="7"/>
      <c r="R54" s="7"/>
      <c r="S54" s="7"/>
      <c r="T54" s="7"/>
      <c r="U54" s="7"/>
      <c r="V54" s="7"/>
      <c r="W54" s="7"/>
      <c r="X54" s="11"/>
      <c r="Y54" s="7"/>
      <c r="Z54" s="7"/>
      <c r="AA54" s="7"/>
    </row>
    <row r="55" spans="2:27" s="1" customFormat="1" ht="22.5" customHeight="1">
      <c r="B55" s="116"/>
      <c r="C55" s="116"/>
      <c r="D55" s="7"/>
      <c r="E55" s="7"/>
      <c r="F55" s="7"/>
      <c r="G55" s="7"/>
      <c r="H55" s="116"/>
      <c r="J55" s="116"/>
      <c r="K55" s="7"/>
      <c r="L55" s="7"/>
      <c r="O55" s="7"/>
      <c r="P55" s="7"/>
      <c r="Q55" s="7"/>
      <c r="R55" s="7"/>
      <c r="S55" s="7"/>
      <c r="T55" s="7"/>
      <c r="U55" s="7"/>
      <c r="V55" s="7"/>
      <c r="W55" s="7"/>
      <c r="X55" s="11"/>
      <c r="Y55" s="7"/>
      <c r="Z55" s="7"/>
      <c r="AA55" s="7"/>
    </row>
    <row r="56" spans="2:27" s="1" customFormat="1" ht="22.5" customHeight="1">
      <c r="B56" s="116"/>
      <c r="C56" s="116"/>
      <c r="D56" s="7"/>
      <c r="E56" s="7"/>
      <c r="F56" s="7"/>
      <c r="G56" s="7"/>
      <c r="H56" s="116"/>
      <c r="J56" s="116"/>
      <c r="K56" s="7"/>
      <c r="L56" s="7"/>
      <c r="O56" s="7"/>
      <c r="P56" s="7"/>
      <c r="Q56" s="7"/>
      <c r="R56" s="7"/>
      <c r="S56" s="7"/>
      <c r="T56" s="7"/>
      <c r="U56" s="7"/>
      <c r="V56" s="7"/>
      <c r="W56" s="7"/>
      <c r="X56" s="11"/>
      <c r="Y56" s="7"/>
      <c r="Z56" s="7"/>
      <c r="AA56" s="7"/>
    </row>
    <row r="57" spans="2:27" s="1" customFormat="1" ht="22.5" customHeight="1">
      <c r="B57" s="116"/>
      <c r="C57" s="116"/>
      <c r="D57" s="7"/>
      <c r="E57" s="7"/>
      <c r="F57" s="7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7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ht="20">
      <c r="C81" s="116"/>
      <c r="H81" s="116"/>
      <c r="J81" s="116"/>
    </row>
    <row r="82" spans="2:27" s="1" customFormat="1" ht="20">
      <c r="B82" s="7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0">
      <c r="B83" s="7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0">
      <c r="B84" s="7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0">
      <c r="B85" s="7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0">
      <c r="B86" s="7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0">
      <c r="B87" s="7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0">
      <c r="B88" s="7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0">
      <c r="B89" s="7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0">
      <c r="B90" s="7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0">
      <c r="B91" s="7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0">
      <c r="B92" s="7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ht="20">
      <c r="C93" s="116"/>
      <c r="H93" s="116"/>
      <c r="J93" s="116"/>
    </row>
    <row r="94" spans="2:27" ht="20">
      <c r="C94" s="116"/>
      <c r="H94" s="116"/>
      <c r="J94" s="116"/>
    </row>
    <row r="95" spans="2:27" ht="20">
      <c r="C95" s="116"/>
      <c r="H95" s="116"/>
      <c r="J95" s="116"/>
    </row>
    <row r="96" spans="2:27" ht="20">
      <c r="C96" s="116"/>
      <c r="H96" s="116"/>
      <c r="J96" s="116"/>
    </row>
    <row r="97" spans="3:10" ht="20">
      <c r="C97" s="116"/>
      <c r="H97" s="116"/>
      <c r="J97" s="116"/>
    </row>
    <row r="98" spans="3:10" ht="20">
      <c r="C98" s="116"/>
      <c r="H98" s="116"/>
      <c r="J98" s="116"/>
    </row>
    <row r="99" spans="3:10" ht="20">
      <c r="C99" s="116"/>
      <c r="H99" s="116"/>
      <c r="J99" s="116"/>
    </row>
    <row r="100" spans="3:10" ht="20">
      <c r="C100" s="116"/>
      <c r="H100" s="116"/>
      <c r="J100" s="116"/>
    </row>
    <row r="101" spans="3:10" ht="20">
      <c r="C101" s="116"/>
      <c r="H101" s="116"/>
      <c r="J101" s="116"/>
    </row>
    <row r="102" spans="3:10" ht="20">
      <c r="C102" s="116"/>
      <c r="H102" s="116"/>
      <c r="J102" s="116"/>
    </row>
    <row r="103" spans="3:10" ht="20">
      <c r="C103" s="116"/>
      <c r="H103" s="116"/>
      <c r="J103" s="116"/>
    </row>
    <row r="104" spans="3:10" ht="20">
      <c r="C104" s="116"/>
      <c r="H104" s="116"/>
      <c r="J104" s="116"/>
    </row>
    <row r="105" spans="3:10" ht="20">
      <c r="C105" s="116"/>
      <c r="H105" s="116"/>
      <c r="J105" s="116"/>
    </row>
    <row r="106" spans="3:10" ht="20">
      <c r="C106" s="116"/>
      <c r="H106" s="116"/>
      <c r="J106" s="116"/>
    </row>
    <row r="107" spans="3:10" ht="20">
      <c r="C107" s="116"/>
      <c r="H107" s="116"/>
      <c r="J107" s="116"/>
    </row>
    <row r="108" spans="3:10" ht="20">
      <c r="C108" s="116"/>
      <c r="H108" s="116"/>
      <c r="J108" s="116"/>
    </row>
    <row r="109" spans="3:10" ht="20">
      <c r="C109" s="116"/>
      <c r="H109" s="116"/>
      <c r="J109" s="116"/>
    </row>
    <row r="110" spans="3:10" ht="20">
      <c r="C110" s="116"/>
      <c r="H110" s="116"/>
      <c r="J110" s="116"/>
    </row>
    <row r="111" spans="3:10" ht="20">
      <c r="C111" s="116"/>
      <c r="H111" s="116"/>
      <c r="J111" s="116"/>
    </row>
    <row r="112" spans="3:10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</sheetData>
  <mergeCells count="16">
    <mergeCell ref="P22:V22"/>
    <mergeCell ref="B9:C9"/>
    <mergeCell ref="P18:V18"/>
    <mergeCell ref="P19:V19"/>
    <mergeCell ref="P20:V20"/>
    <mergeCell ref="P21:V21"/>
    <mergeCell ref="H42:I42"/>
    <mergeCell ref="J42:K42"/>
    <mergeCell ref="N42:X42"/>
    <mergeCell ref="P30:V30"/>
    <mergeCell ref="P23:V23"/>
    <mergeCell ref="P24:V24"/>
    <mergeCell ref="P25:V25"/>
    <mergeCell ref="N36:X36"/>
    <mergeCell ref="H38:I38"/>
    <mergeCell ref="N41:X41"/>
  </mergeCells>
  <printOptions horizontalCentered="1" verticalCentered="1"/>
  <pageMargins left="0" right="0" top="0.17" bottom="1.66" header="0" footer="1.46"/>
  <pageSetup paperSize="9" scale="60" firstPageNumber="4294963191" fitToHeight="2" orientation="landscape" horizontalDpi="4294967295" verticalDpi="4294967295" r:id="rId1"/>
  <headerFooter alignWithMargins="0"/>
  <rowBreaks count="1" manualBreakCount="1">
    <brk id="48" max="23" man="1"/>
  </rowBrea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629F1-3916-47D0-AE0D-62DB914026A4}">
  <dimension ref="A1"/>
  <sheetViews>
    <sheetView workbookViewId="0">
      <selection activeCell="C22" sqref="C22"/>
    </sheetView>
  </sheetViews>
  <sheetFormatPr defaultRowHeight="12.5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C257E2-28C0-4626-994C-B299139AAF52}">
  <dimension ref="A1:AH166"/>
  <sheetViews>
    <sheetView showGridLines="0" view="pageBreakPreview" zoomScale="50" zoomScaleNormal="60" zoomScaleSheetLayoutView="50" workbookViewId="0">
      <pane xSplit="4" ySplit="17" topLeftCell="E39" activePane="bottomRight" state="frozen"/>
      <selection activeCell="C46" sqref="C46"/>
      <selection pane="topRight" activeCell="C46" sqref="C46"/>
      <selection pane="bottomLeft" activeCell="C46" sqref="C46"/>
      <selection pane="bottomRight" activeCell="C46" sqref="C46"/>
    </sheetView>
  </sheetViews>
  <sheetFormatPr defaultColWidth="9.1796875" defaultRowHeight="12.5"/>
  <cols>
    <col min="1" max="1" width="1" style="7" customWidth="1"/>
    <col min="2" max="2" width="8.7265625" style="7" customWidth="1"/>
    <col min="3" max="3" width="58.1796875" style="7" customWidth="1"/>
    <col min="4" max="4" width="14.7265625" style="7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3.90625" style="7" customWidth="1"/>
    <col min="12" max="12" width="6.542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309"/>
      <c r="K10" s="310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665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268" customFormat="1" ht="20" customHeight="1">
      <c r="A19" s="253"/>
      <c r="B19" s="252">
        <v>1</v>
      </c>
      <c r="C19" s="250" t="s">
        <v>687</v>
      </c>
      <c r="D19" s="289" t="s">
        <v>688</v>
      </c>
      <c r="E19" s="254">
        <v>10</v>
      </c>
      <c r="F19" s="255" t="s">
        <v>196</v>
      </c>
      <c r="G19" s="256"/>
      <c r="H19" s="281">
        <v>20.32</v>
      </c>
      <c r="I19" s="258">
        <f t="shared" ref="I19" si="0">IF(E19&gt;0,E19*H19,"-")</f>
        <v>203.2</v>
      </c>
      <c r="J19" s="259" t="s">
        <v>587</v>
      </c>
      <c r="K19" s="259" t="s">
        <v>50</v>
      </c>
      <c r="L19" s="260"/>
      <c r="M19" s="261">
        <v>78</v>
      </c>
      <c r="N19" s="262">
        <f>E19*0.1</f>
        <v>1</v>
      </c>
      <c r="O19" s="263"/>
      <c r="P19" s="346" t="s">
        <v>719</v>
      </c>
      <c r="Q19" s="347"/>
      <c r="R19" s="347"/>
      <c r="S19" s="347"/>
      <c r="T19" s="347"/>
      <c r="U19" s="347"/>
      <c r="V19" s="348"/>
      <c r="W19" s="264"/>
      <c r="X19" s="265">
        <f>N19/$M$19*$AA$19</f>
        <v>2.3666666666666662E-3</v>
      </c>
      <c r="Y19" s="266"/>
      <c r="Z19" s="266"/>
      <c r="AA19" s="267">
        <f>71*65*40/1000000</f>
        <v>0.18459999999999999</v>
      </c>
      <c r="AB19" s="266"/>
      <c r="AC19" s="266"/>
      <c r="AD19" s="266"/>
      <c r="AE19" s="266"/>
      <c r="AF19" s="266"/>
      <c r="AG19" s="266"/>
      <c r="AH19" s="266"/>
    </row>
    <row r="20" spans="1:34" s="268" customFormat="1" ht="20" customHeight="1">
      <c r="A20" s="253"/>
      <c r="B20" s="252"/>
      <c r="C20" s="250" t="s">
        <v>689</v>
      </c>
      <c r="D20" s="289" t="s">
        <v>690</v>
      </c>
      <c r="E20" s="254">
        <v>3</v>
      </c>
      <c r="F20" s="255" t="s">
        <v>196</v>
      </c>
      <c r="G20" s="282"/>
      <c r="H20" s="281">
        <v>14.8</v>
      </c>
      <c r="I20" s="258">
        <f t="shared" ref="I20" si="1">IF(E20&gt;0,E20*H20,"-")</f>
        <v>44.400000000000006</v>
      </c>
      <c r="J20" s="259" t="s">
        <v>587</v>
      </c>
      <c r="K20" s="259" t="s">
        <v>50</v>
      </c>
      <c r="L20" s="260"/>
      <c r="M20" s="261"/>
      <c r="N20" s="262">
        <f>E20*1</f>
        <v>3</v>
      </c>
      <c r="O20" s="263"/>
      <c r="P20" s="346"/>
      <c r="Q20" s="347"/>
      <c r="R20" s="347"/>
      <c r="S20" s="347"/>
      <c r="T20" s="347"/>
      <c r="U20" s="347"/>
      <c r="V20" s="348"/>
      <c r="W20" s="264"/>
      <c r="X20" s="265">
        <f>N20/$M$19*$AA$19</f>
        <v>7.0999999999999995E-3</v>
      </c>
      <c r="Y20" s="266"/>
      <c r="Z20" s="266"/>
      <c r="AA20" s="267"/>
      <c r="AB20" s="266"/>
      <c r="AC20" s="266"/>
      <c r="AD20" s="266"/>
      <c r="AE20" s="266"/>
      <c r="AF20" s="266"/>
      <c r="AG20" s="266"/>
      <c r="AH20" s="266"/>
    </row>
    <row r="21" spans="1:34" s="132" customFormat="1" ht="20" customHeight="1">
      <c r="A21" s="123"/>
      <c r="B21" s="2"/>
      <c r="C21" s="124" t="s">
        <v>691</v>
      </c>
      <c r="D21" s="305"/>
      <c r="E21" s="126"/>
      <c r="F21" s="87"/>
      <c r="G21" s="88"/>
      <c r="H21" s="127"/>
      <c r="I21" s="97"/>
      <c r="J21" s="128"/>
      <c r="K21" s="128"/>
      <c r="L21" s="89"/>
      <c r="M21" s="129"/>
      <c r="N21" s="129"/>
      <c r="O21" s="4" t="e">
        <f>IF(C21=[28]Data!#REF!,[28]Data!#REF!,(IF(C21=[28]Data!#REF!,[28]Data!#REF!,(IF(C21=[28]Data!#REF!,[28]Data!#REF!,(IF(C21=[28]Data!B176,[28]Data!G176,(IF(C21=[28]Data!B179,[28]Data!G179,(IF(C21=[28]Data!#REF!,[28]Data!#REF!,(IF(C21=[28]Data!#REF!,[28]Data!#REF!,(IF(C21=[28]Data!#REF!,[28]Data!#REF!,[28]Data!#REF!)))))))))))))))&amp;IF(C21=[28]Data!#REF!,[28]Data!#REF!,(IF(C21=[28]Data!#REF!,[28]Data!#REF!,(IF(C21=[28]Data!#REF!,[28]Data!#REF!,(IF(C21=[28]Data!#REF!,[28]Data!#REF!,(IF(C21=[28]Data!#REF!,[28]Data!#REF!,(IF(C21=[28]Data!#REF!,[28]Data!G870,(IF(C21=[28]Data!#REF!,[28]Data!#REF!,(IF(C21=[28]Data!#REF!,[28]Data!#REF!,[28]Data!#REF!)))))))))))))))&amp;IF(C21=[28]Data!B207,[28]Data!G207,(IF(C21=[28]Data!#REF!,[28]Data!#REF!,(IF(C21=[28]Data!#REF!,[28]Data!#REF!,(IF(C21=[28]Data!#REF!,[28]Data!#REF!,(IF(C21=[28]Data!#REF!,[28]Data!#REF!,[28]Data!#REF!)))))))))</f>
        <v>#REF!</v>
      </c>
      <c r="P21" s="325"/>
      <c r="Q21" s="326"/>
      <c r="R21" s="326"/>
      <c r="S21" s="326"/>
      <c r="T21" s="326"/>
      <c r="U21" s="326"/>
      <c r="V21" s="327"/>
      <c r="W21" s="6"/>
      <c r="X21" s="130"/>
      <c r="Y21" s="131"/>
      <c r="Z21" s="131"/>
      <c r="AA21" s="131"/>
      <c r="AB21" s="131"/>
      <c r="AC21" s="131"/>
      <c r="AD21" s="131"/>
      <c r="AE21" s="131"/>
      <c r="AF21" s="131"/>
      <c r="AG21" s="131"/>
      <c r="AH21" s="131"/>
    </row>
    <row r="22" spans="1:34" s="132" customFormat="1" ht="20" customHeight="1">
      <c r="A22" s="123"/>
      <c r="B22" s="2"/>
      <c r="C22" s="144" t="s">
        <v>692</v>
      </c>
      <c r="D22" s="305" t="s">
        <v>693</v>
      </c>
      <c r="E22" s="254">
        <v>24</v>
      </c>
      <c r="F22" s="255" t="s">
        <v>196</v>
      </c>
      <c r="G22" s="88"/>
      <c r="H22" s="127">
        <v>4.59</v>
      </c>
      <c r="I22" s="258">
        <f t="shared" ref="I22:I24" si="2">IF(E22&gt;0,E22*H22,"-")</f>
        <v>110.16</v>
      </c>
      <c r="J22" s="259" t="s">
        <v>587</v>
      </c>
      <c r="K22" s="259" t="s">
        <v>50</v>
      </c>
      <c r="L22" s="89"/>
      <c r="M22" s="129"/>
      <c r="N22" s="262">
        <f>E22*1</f>
        <v>24</v>
      </c>
      <c r="O22" s="4"/>
      <c r="P22" s="306"/>
      <c r="Q22" s="307"/>
      <c r="R22" s="307"/>
      <c r="S22" s="307"/>
      <c r="T22" s="307"/>
      <c r="U22" s="307"/>
      <c r="V22" s="308"/>
      <c r="W22" s="6"/>
      <c r="X22" s="265">
        <f>N22/$M$19*$AA$19</f>
        <v>5.6799999999999996E-2</v>
      </c>
      <c r="Y22" s="131"/>
      <c r="Z22" s="131"/>
      <c r="AA22" s="131"/>
      <c r="AB22" s="131"/>
      <c r="AC22" s="131"/>
      <c r="AD22" s="131"/>
      <c r="AE22" s="131"/>
      <c r="AF22" s="131"/>
      <c r="AG22" s="131"/>
      <c r="AH22" s="131"/>
    </row>
    <row r="23" spans="1:34" s="132" customFormat="1" ht="20" customHeight="1">
      <c r="A23" s="123"/>
      <c r="B23" s="2"/>
      <c r="C23" s="144" t="s">
        <v>694</v>
      </c>
      <c r="D23" s="305" t="s">
        <v>696</v>
      </c>
      <c r="E23" s="254">
        <v>100</v>
      </c>
      <c r="F23" s="255" t="s">
        <v>196</v>
      </c>
      <c r="G23" s="88"/>
      <c r="H23" s="127">
        <v>0.01</v>
      </c>
      <c r="I23" s="258">
        <f t="shared" si="2"/>
        <v>1</v>
      </c>
      <c r="J23" s="259" t="s">
        <v>587</v>
      </c>
      <c r="K23" s="259" t="s">
        <v>50</v>
      </c>
      <c r="L23" s="89"/>
      <c r="M23" s="129"/>
      <c r="N23" s="262">
        <f>E23*0.1</f>
        <v>10</v>
      </c>
      <c r="O23" s="4"/>
      <c r="P23" s="306"/>
      <c r="Q23" s="307"/>
      <c r="R23" s="307"/>
      <c r="S23" s="307"/>
      <c r="T23" s="307"/>
      <c r="U23" s="307"/>
      <c r="V23" s="308"/>
      <c r="W23" s="6"/>
      <c r="X23" s="265">
        <f>N23/$M$19*$AA$19</f>
        <v>2.3666666666666662E-2</v>
      </c>
      <c r="Y23" s="131"/>
      <c r="Z23" s="131"/>
      <c r="AA23" s="131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44" t="s">
        <v>695</v>
      </c>
      <c r="D24" s="305" t="s">
        <v>697</v>
      </c>
      <c r="E24" s="254">
        <v>393</v>
      </c>
      <c r="F24" s="255" t="s">
        <v>196</v>
      </c>
      <c r="G24" s="88"/>
      <c r="H24" s="127">
        <v>0.04</v>
      </c>
      <c r="I24" s="258">
        <f t="shared" si="2"/>
        <v>15.72</v>
      </c>
      <c r="J24" s="259" t="s">
        <v>587</v>
      </c>
      <c r="K24" s="259" t="s">
        <v>50</v>
      </c>
      <c r="L24" s="89"/>
      <c r="M24" s="129"/>
      <c r="N24" s="262">
        <f>E24*0.03</f>
        <v>11.79</v>
      </c>
      <c r="O24" s="4"/>
      <c r="P24" s="306"/>
      <c r="Q24" s="307"/>
      <c r="R24" s="307"/>
      <c r="S24" s="307"/>
      <c r="T24" s="307"/>
      <c r="U24" s="307"/>
      <c r="V24" s="308"/>
      <c r="W24" s="6"/>
      <c r="X24" s="265">
        <f>N24/$M$19*$AA$19</f>
        <v>2.7902999999999994E-2</v>
      </c>
      <c r="Y24" s="131"/>
      <c r="Z24" s="131"/>
      <c r="AA24" s="131"/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"/>
      <c r="C25" s="124" t="s">
        <v>667</v>
      </c>
      <c r="D25" s="305"/>
      <c r="E25" s="126"/>
      <c r="F25" s="87"/>
      <c r="G25" s="88"/>
      <c r="H25" s="127"/>
      <c r="I25" s="97"/>
      <c r="J25" s="128"/>
      <c r="K25" s="128"/>
      <c r="L25" s="89"/>
      <c r="M25" s="129"/>
      <c r="N25" s="262"/>
      <c r="O25" s="4"/>
      <c r="P25" s="306"/>
      <c r="Q25" s="307"/>
      <c r="R25" s="307"/>
      <c r="S25" s="307"/>
      <c r="T25" s="307"/>
      <c r="U25" s="307"/>
      <c r="V25" s="308"/>
      <c r="W25" s="6"/>
      <c r="X25" s="130"/>
      <c r="Y25" s="131"/>
      <c r="Z25" s="131"/>
      <c r="AA25" s="131"/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44" t="s">
        <v>698</v>
      </c>
      <c r="D26" s="305" t="s">
        <v>699</v>
      </c>
      <c r="E26" s="254">
        <v>2</v>
      </c>
      <c r="F26" s="255" t="s">
        <v>196</v>
      </c>
      <c r="G26" s="88"/>
      <c r="H26" s="127">
        <v>2.0299999999999998</v>
      </c>
      <c r="I26" s="258">
        <f t="shared" ref="I26:I28" si="3">IF(E26&gt;0,E26*H26,"-")</f>
        <v>4.0599999999999996</v>
      </c>
      <c r="J26" s="259" t="s">
        <v>587</v>
      </c>
      <c r="K26" s="259" t="s">
        <v>50</v>
      </c>
      <c r="L26" s="89"/>
      <c r="M26" s="129"/>
      <c r="N26" s="262">
        <f>E26*1</f>
        <v>2</v>
      </c>
      <c r="O26" s="4"/>
      <c r="P26" s="306"/>
      <c r="Q26" s="307"/>
      <c r="R26" s="307"/>
      <c r="S26" s="307"/>
      <c r="T26" s="307"/>
      <c r="U26" s="307"/>
      <c r="V26" s="308"/>
      <c r="W26" s="6"/>
      <c r="X26" s="265">
        <f>N26/$M$19*$AA$19</f>
        <v>4.7333333333333324E-3</v>
      </c>
      <c r="Y26" s="131"/>
      <c r="Z26" s="131"/>
      <c r="AA26" s="131"/>
      <c r="AB26" s="131"/>
      <c r="AC26" s="131"/>
      <c r="AD26" s="131"/>
      <c r="AE26" s="131"/>
      <c r="AF26" s="131"/>
      <c r="AG26" s="131"/>
      <c r="AH26" s="131"/>
    </row>
    <row r="27" spans="1:34" s="132" customFormat="1" ht="20" customHeight="1">
      <c r="A27" s="123"/>
      <c r="B27" s="2"/>
      <c r="C27" s="144" t="s">
        <v>700</v>
      </c>
      <c r="D27" s="305" t="s">
        <v>702</v>
      </c>
      <c r="E27" s="254">
        <v>100</v>
      </c>
      <c r="F27" s="255" t="s">
        <v>196</v>
      </c>
      <c r="G27" s="88"/>
      <c r="H27" s="127">
        <v>2.46</v>
      </c>
      <c r="I27" s="258">
        <f t="shared" si="3"/>
        <v>246</v>
      </c>
      <c r="J27" s="259" t="s">
        <v>587</v>
      </c>
      <c r="K27" s="259" t="s">
        <v>50</v>
      </c>
      <c r="L27" s="89"/>
      <c r="M27" s="129"/>
      <c r="N27" s="262">
        <f>E27*0.1</f>
        <v>10</v>
      </c>
      <c r="O27" s="4"/>
      <c r="P27" s="306"/>
      <c r="Q27" s="307"/>
      <c r="R27" s="307"/>
      <c r="S27" s="307"/>
      <c r="T27" s="307"/>
      <c r="U27" s="307"/>
      <c r="V27" s="308"/>
      <c r="W27" s="6"/>
      <c r="X27" s="265">
        <f>N27/$M$19*$AA$19</f>
        <v>2.3666666666666662E-2</v>
      </c>
      <c r="Y27" s="131"/>
      <c r="Z27" s="131"/>
      <c r="AA27" s="131"/>
      <c r="AB27" s="131"/>
      <c r="AC27" s="131"/>
      <c r="AD27" s="131"/>
      <c r="AE27" s="131"/>
      <c r="AF27" s="131"/>
      <c r="AG27" s="131"/>
      <c r="AH27" s="131"/>
    </row>
    <row r="28" spans="1:34" s="132" customFormat="1" ht="20" customHeight="1">
      <c r="A28" s="123"/>
      <c r="B28" s="2"/>
      <c r="C28" s="144" t="s">
        <v>701</v>
      </c>
      <c r="D28" s="305" t="s">
        <v>703</v>
      </c>
      <c r="E28" s="254">
        <v>100</v>
      </c>
      <c r="F28" s="255" t="s">
        <v>196</v>
      </c>
      <c r="G28" s="88"/>
      <c r="H28" s="127">
        <v>2.41</v>
      </c>
      <c r="I28" s="258">
        <f t="shared" si="3"/>
        <v>241</v>
      </c>
      <c r="J28" s="259" t="s">
        <v>587</v>
      </c>
      <c r="K28" s="259" t="s">
        <v>50</v>
      </c>
      <c r="L28" s="89"/>
      <c r="M28" s="129"/>
      <c r="N28" s="262">
        <f>E28*0.1</f>
        <v>10</v>
      </c>
      <c r="O28" s="4"/>
      <c r="P28" s="306"/>
      <c r="Q28" s="307"/>
      <c r="R28" s="307"/>
      <c r="S28" s="307"/>
      <c r="T28" s="307"/>
      <c r="U28" s="307"/>
      <c r="V28" s="308"/>
      <c r="W28" s="6"/>
      <c r="X28" s="265">
        <f>N28/$M$19*$AA$19</f>
        <v>2.3666666666666662E-2</v>
      </c>
      <c r="Y28" s="131"/>
      <c r="Z28" s="131"/>
      <c r="AA28" s="131"/>
      <c r="AB28" s="131"/>
      <c r="AC28" s="131"/>
      <c r="AD28" s="131"/>
      <c r="AE28" s="131"/>
      <c r="AF28" s="131"/>
      <c r="AG28" s="131"/>
      <c r="AH28" s="131"/>
    </row>
    <row r="29" spans="1:34" s="268" customFormat="1" ht="20" customHeight="1">
      <c r="A29" s="253"/>
      <c r="B29" s="252"/>
      <c r="C29" s="250"/>
      <c r="D29" s="289"/>
      <c r="E29" s="254"/>
      <c r="F29" s="255"/>
      <c r="G29" s="256"/>
      <c r="H29" s="281"/>
      <c r="I29" s="258"/>
      <c r="J29" s="259"/>
      <c r="K29" s="259"/>
      <c r="L29" s="260"/>
      <c r="M29" s="261"/>
      <c r="N29" s="262"/>
      <c r="O29" s="263"/>
      <c r="P29" s="346"/>
      <c r="Q29" s="347"/>
      <c r="R29" s="347"/>
      <c r="S29" s="347"/>
      <c r="T29" s="347"/>
      <c r="U29" s="347"/>
      <c r="V29" s="348"/>
      <c r="W29" s="264"/>
      <c r="X29" s="265"/>
      <c r="Y29" s="266"/>
      <c r="Z29" s="266"/>
      <c r="AA29" s="267"/>
      <c r="AB29" s="266"/>
      <c r="AC29" s="266"/>
      <c r="AD29" s="266"/>
      <c r="AE29" s="266"/>
      <c r="AF29" s="266"/>
      <c r="AG29" s="266"/>
      <c r="AH29" s="266"/>
    </row>
    <row r="30" spans="1:34" s="132" customFormat="1" ht="20" customHeight="1">
      <c r="A30" s="123"/>
      <c r="B30" s="2"/>
      <c r="C30" s="124" t="s">
        <v>623</v>
      </c>
      <c r="D30" s="305"/>
      <c r="E30" s="3"/>
      <c r="F30" s="87"/>
      <c r="G30" s="92"/>
      <c r="H30" s="127"/>
      <c r="I30" s="258"/>
      <c r="J30" s="259"/>
      <c r="K30" s="259"/>
      <c r="L30" s="89"/>
      <c r="M30" s="239"/>
      <c r="N30" s="262"/>
      <c r="O30" s="4"/>
      <c r="P30" s="325"/>
      <c r="Q30" s="326"/>
      <c r="R30" s="326"/>
      <c r="S30" s="326"/>
      <c r="T30" s="326"/>
      <c r="U30" s="326"/>
      <c r="V30" s="327"/>
      <c r="W30" s="238"/>
      <c r="X30" s="265"/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20" customHeight="1">
      <c r="A31" s="123"/>
      <c r="B31" s="2">
        <v>2</v>
      </c>
      <c r="C31" s="144" t="s">
        <v>704</v>
      </c>
      <c r="D31" s="305" t="s">
        <v>705</v>
      </c>
      <c r="E31" s="254">
        <v>2</v>
      </c>
      <c r="F31" s="255" t="s">
        <v>196</v>
      </c>
      <c r="G31" s="88"/>
      <c r="H31" s="127">
        <v>187.39</v>
      </c>
      <c r="I31" s="258">
        <f t="shared" ref="I31" si="4">IF(E31&gt;0,E31*H31,"-")</f>
        <v>374.78</v>
      </c>
      <c r="J31" s="259" t="s">
        <v>587</v>
      </c>
      <c r="K31" s="259" t="s">
        <v>50</v>
      </c>
      <c r="L31" s="89"/>
      <c r="M31" s="129">
        <v>73</v>
      </c>
      <c r="N31" s="262">
        <f>E31*5</f>
        <v>10</v>
      </c>
      <c r="O31" s="4" t="e">
        <f>IF(C31=[28]Data!#REF!,[28]Data!#REF!,(IF(C31=[28]Data!#REF!,[28]Data!#REF!,(IF(C31=[28]Data!#REF!,[28]Data!#REF!,(IF(C31=[28]Data!B179,[28]Data!G179,(IF(C31=[28]Data!B182,[28]Data!G182,(IF(C31=[28]Data!#REF!,[28]Data!#REF!,(IF(C31=[28]Data!#REF!,[28]Data!#REF!,(IF(C31=[28]Data!#REF!,[28]Data!#REF!,[28]Data!#REF!)))))))))))))))&amp;IF(C31=[28]Data!#REF!,[28]Data!#REF!,(IF(C31=[28]Data!#REF!,[28]Data!#REF!,(IF(C31=[28]Data!#REF!,[28]Data!#REF!,(IF(C31=[28]Data!#REF!,[28]Data!#REF!,(IF(C31=[28]Data!#REF!,[28]Data!#REF!,(IF(C31=[28]Data!#REF!,[28]Data!G873,(IF(C31=[28]Data!#REF!,[28]Data!#REF!,(IF(C31=[28]Data!#REF!,[28]Data!#REF!,[28]Data!#REF!)))))))))))))))&amp;IF(C31=[28]Data!B210,[28]Data!G210,(IF(C31=[28]Data!#REF!,[28]Data!#REF!,(IF(C31=[28]Data!#REF!,[28]Data!#REF!,(IF(C31=[28]Data!#REF!,[28]Data!#REF!,(IF(C31=[28]Data!#REF!,[28]Data!#REF!,[28]Data!#REF!)))))))))</f>
        <v>#REF!</v>
      </c>
      <c r="P31" s="346" t="s">
        <v>716</v>
      </c>
      <c r="Q31" s="347"/>
      <c r="R31" s="347"/>
      <c r="S31" s="347"/>
      <c r="T31" s="347"/>
      <c r="U31" s="347"/>
      <c r="V31" s="348"/>
      <c r="W31" s="264"/>
      <c r="X31" s="265">
        <f>N31/$M$31*$AA$31</f>
        <v>5.6273972602739725E-2</v>
      </c>
      <c r="Y31" s="266"/>
      <c r="Z31" s="266"/>
      <c r="AA31" s="267">
        <f>158*65*40/1000000</f>
        <v>0.4108</v>
      </c>
      <c r="AB31" s="131"/>
      <c r="AC31" s="131"/>
      <c r="AD31" s="131"/>
      <c r="AE31" s="131"/>
      <c r="AF31" s="131"/>
      <c r="AG31" s="131"/>
      <c r="AH31" s="131"/>
    </row>
    <row r="32" spans="1:34" s="132" customFormat="1" ht="20" customHeight="1">
      <c r="A32" s="123"/>
      <c r="B32" s="252"/>
      <c r="C32" s="124" t="s">
        <v>667</v>
      </c>
      <c r="D32" s="289"/>
      <c r="E32" s="254"/>
      <c r="F32" s="255"/>
      <c r="G32" s="256"/>
      <c r="H32" s="281"/>
      <c r="I32" s="258"/>
      <c r="J32" s="259"/>
      <c r="K32" s="259"/>
      <c r="L32" s="260"/>
      <c r="M32" s="261"/>
      <c r="N32" s="262"/>
      <c r="O32" s="263"/>
      <c r="P32" s="346"/>
      <c r="Q32" s="347"/>
      <c r="R32" s="347"/>
      <c r="S32" s="347"/>
      <c r="T32" s="347"/>
      <c r="U32" s="347"/>
      <c r="V32" s="348"/>
      <c r="W32" s="264"/>
      <c r="X32" s="265"/>
      <c r="Y32" s="266"/>
      <c r="Z32" s="266"/>
      <c r="AA32" s="267"/>
      <c r="AB32" s="131"/>
      <c r="AC32" s="131"/>
      <c r="AD32" s="131"/>
      <c r="AE32" s="131"/>
      <c r="AF32" s="131"/>
      <c r="AG32" s="131"/>
      <c r="AH32" s="131"/>
    </row>
    <row r="33" spans="1:34" s="268" customFormat="1" ht="58" customHeight="1">
      <c r="A33" s="253"/>
      <c r="B33" s="252"/>
      <c r="C33" s="250" t="s">
        <v>707</v>
      </c>
      <c r="D33" s="289" t="s">
        <v>706</v>
      </c>
      <c r="E33" s="254">
        <v>2</v>
      </c>
      <c r="F33" s="255" t="s">
        <v>196</v>
      </c>
      <c r="G33" s="256"/>
      <c r="H33" s="281">
        <v>302.66000000000003</v>
      </c>
      <c r="I33" s="258">
        <f>IF(E33&gt;0,E33*H33,"-")</f>
        <v>605.32000000000005</v>
      </c>
      <c r="J33" s="259" t="s">
        <v>587</v>
      </c>
      <c r="K33" s="259" t="s">
        <v>50</v>
      </c>
      <c r="L33" s="260"/>
      <c r="M33" s="261"/>
      <c r="N33" s="262">
        <f>E33*15</f>
        <v>30</v>
      </c>
      <c r="O33" s="263"/>
      <c r="P33" s="311"/>
      <c r="Q33" s="312"/>
      <c r="R33" s="312"/>
      <c r="S33" s="312"/>
      <c r="T33" s="312"/>
      <c r="U33" s="312"/>
      <c r="V33" s="313"/>
      <c r="W33" s="264"/>
      <c r="X33" s="265">
        <f>N33/$M$31*$AA$31</f>
        <v>0.16882191780821917</v>
      </c>
      <c r="Y33" s="266"/>
      <c r="Z33" s="266"/>
      <c r="AA33" s="267"/>
      <c r="AB33" s="266"/>
      <c r="AC33" s="266"/>
      <c r="AD33" s="266"/>
      <c r="AE33" s="266"/>
      <c r="AF33" s="266"/>
      <c r="AG33" s="266"/>
      <c r="AH33" s="266"/>
    </row>
    <row r="34" spans="1:34" s="132" customFormat="1" ht="20" customHeight="1">
      <c r="A34" s="123"/>
      <c r="B34" s="2"/>
      <c r="C34" s="144" t="s">
        <v>708</v>
      </c>
      <c r="D34" s="305" t="s">
        <v>709</v>
      </c>
      <c r="E34" s="254">
        <v>1</v>
      </c>
      <c r="F34" s="255" t="s">
        <v>196</v>
      </c>
      <c r="G34" s="92"/>
      <c r="H34" s="127">
        <v>60.37</v>
      </c>
      <c r="I34" s="258">
        <f t="shared" ref="I34" si="5">IF(E34&gt;0,E34*H34,"-")</f>
        <v>60.37</v>
      </c>
      <c r="J34" s="259" t="s">
        <v>587</v>
      </c>
      <c r="K34" s="259" t="s">
        <v>50</v>
      </c>
      <c r="L34" s="89"/>
      <c r="M34" s="239"/>
      <c r="N34" s="262">
        <f>E34*7</f>
        <v>7</v>
      </c>
      <c r="O34" s="4"/>
      <c r="P34" s="306"/>
      <c r="Q34" s="307"/>
      <c r="R34" s="307"/>
      <c r="S34" s="307"/>
      <c r="T34" s="307"/>
      <c r="U34" s="307"/>
      <c r="V34" s="308"/>
      <c r="W34" s="238"/>
      <c r="X34" s="265">
        <f>N34/$M$31*$AA$31</f>
        <v>3.9391780821917806E-2</v>
      </c>
      <c r="Y34" s="131"/>
      <c r="Z34" s="131"/>
      <c r="AA34" s="130"/>
      <c r="AB34" s="131"/>
      <c r="AC34" s="131"/>
      <c r="AD34" s="131"/>
      <c r="AE34" s="131"/>
      <c r="AF34" s="131"/>
      <c r="AG34" s="131"/>
      <c r="AH34" s="131"/>
    </row>
    <row r="35" spans="1:34" s="132" customFormat="1" ht="20" customHeight="1">
      <c r="A35" s="123"/>
      <c r="B35" s="2"/>
      <c r="C35" s="124" t="s">
        <v>665</v>
      </c>
      <c r="D35" s="305"/>
      <c r="E35" s="254"/>
      <c r="F35" s="255"/>
      <c r="G35" s="92"/>
      <c r="H35" s="127"/>
      <c r="I35" s="258"/>
      <c r="J35" s="259"/>
      <c r="K35" s="259"/>
      <c r="L35" s="89"/>
      <c r="M35" s="239"/>
      <c r="N35" s="262"/>
      <c r="O35" s="4"/>
      <c r="P35" s="306"/>
      <c r="Q35" s="307"/>
      <c r="R35" s="307"/>
      <c r="S35" s="307"/>
      <c r="T35" s="307"/>
      <c r="U35" s="307"/>
      <c r="V35" s="308"/>
      <c r="W35" s="238"/>
      <c r="X35" s="265"/>
      <c r="Y35" s="131"/>
      <c r="Z35" s="131"/>
      <c r="AA35" s="130"/>
      <c r="AB35" s="131"/>
      <c r="AC35" s="131"/>
      <c r="AD35" s="131"/>
      <c r="AE35" s="131"/>
      <c r="AF35" s="131"/>
      <c r="AG35" s="131"/>
      <c r="AH35" s="131"/>
    </row>
    <row r="36" spans="1:34" s="132" customFormat="1" ht="20" customHeight="1">
      <c r="A36" s="123"/>
      <c r="B36" s="2"/>
      <c r="C36" s="144" t="s">
        <v>218</v>
      </c>
      <c r="D36" s="305" t="s">
        <v>222</v>
      </c>
      <c r="E36" s="254">
        <v>2</v>
      </c>
      <c r="F36" s="255" t="s">
        <v>196</v>
      </c>
      <c r="G36" s="92"/>
      <c r="H36" s="127">
        <v>56.66</v>
      </c>
      <c r="I36" s="258">
        <f t="shared" ref="I36" si="6">IF(E36&gt;0,E36*H36,"-")</f>
        <v>113.32</v>
      </c>
      <c r="J36" s="259" t="s">
        <v>587</v>
      </c>
      <c r="K36" s="259" t="s">
        <v>50</v>
      </c>
      <c r="L36" s="89"/>
      <c r="M36" s="239"/>
      <c r="N36" s="262">
        <f>E36*5</f>
        <v>10</v>
      </c>
      <c r="O36" s="4"/>
      <c r="P36" s="306"/>
      <c r="Q36" s="307"/>
      <c r="R36" s="307"/>
      <c r="S36" s="307"/>
      <c r="T36" s="307"/>
      <c r="U36" s="307"/>
      <c r="V36" s="308"/>
      <c r="W36" s="238"/>
      <c r="X36" s="265">
        <f>N36/$M$31*$AA$31</f>
        <v>5.6273972602739725E-2</v>
      </c>
      <c r="Y36" s="131"/>
      <c r="Z36" s="131"/>
      <c r="AA36" s="130"/>
      <c r="AB36" s="131"/>
      <c r="AC36" s="131"/>
      <c r="AD36" s="131"/>
      <c r="AE36" s="131"/>
      <c r="AF36" s="131"/>
      <c r="AG36" s="131"/>
      <c r="AH36" s="131"/>
    </row>
    <row r="37" spans="1:34" s="132" customFormat="1" ht="20" customHeight="1">
      <c r="A37" s="123"/>
      <c r="B37" s="2"/>
      <c r="C37" s="124" t="s">
        <v>712</v>
      </c>
      <c r="D37" s="305"/>
      <c r="E37" s="254"/>
      <c r="F37" s="255"/>
      <c r="G37" s="92"/>
      <c r="H37" s="127"/>
      <c r="I37" s="258"/>
      <c r="J37" s="259"/>
      <c r="K37" s="259"/>
      <c r="L37" s="89"/>
      <c r="M37" s="239"/>
      <c r="N37" s="262"/>
      <c r="O37" s="4"/>
      <c r="P37" s="306"/>
      <c r="Q37" s="307"/>
      <c r="R37" s="307"/>
      <c r="S37" s="307"/>
      <c r="T37" s="307"/>
      <c r="U37" s="307"/>
      <c r="V37" s="308"/>
      <c r="W37" s="238"/>
      <c r="X37" s="265"/>
      <c r="Y37" s="131"/>
      <c r="Z37" s="131"/>
      <c r="AA37" s="130"/>
      <c r="AB37" s="131"/>
      <c r="AC37" s="131"/>
      <c r="AD37" s="131"/>
      <c r="AE37" s="131"/>
      <c r="AF37" s="131"/>
      <c r="AG37" s="131"/>
      <c r="AH37" s="131"/>
    </row>
    <row r="38" spans="1:34" s="132" customFormat="1" ht="20" customHeight="1">
      <c r="A38" s="123"/>
      <c r="B38" s="2"/>
      <c r="C38" s="144" t="s">
        <v>710</v>
      </c>
      <c r="D38" s="305" t="s">
        <v>711</v>
      </c>
      <c r="E38" s="254">
        <v>2</v>
      </c>
      <c r="F38" s="255" t="s">
        <v>196</v>
      </c>
      <c r="G38" s="92"/>
      <c r="H38" s="127">
        <v>235.39</v>
      </c>
      <c r="I38" s="258">
        <f t="shared" ref="I38" si="7">IF(E38&gt;0,E38*H38,"-")</f>
        <v>470.78</v>
      </c>
      <c r="J38" s="259" t="s">
        <v>587</v>
      </c>
      <c r="K38" s="259" t="s">
        <v>50</v>
      </c>
      <c r="L38" s="89"/>
      <c r="M38" s="239"/>
      <c r="N38" s="262">
        <f>E38*5</f>
        <v>10</v>
      </c>
      <c r="O38" s="4"/>
      <c r="P38" s="306"/>
      <c r="Q38" s="307"/>
      <c r="R38" s="307"/>
      <c r="S38" s="307"/>
      <c r="T38" s="307"/>
      <c r="U38" s="307"/>
      <c r="V38" s="308"/>
      <c r="W38" s="238"/>
      <c r="X38" s="265">
        <f>N38/$M$31*$AA$31</f>
        <v>5.6273972602739725E-2</v>
      </c>
      <c r="Y38" s="131"/>
      <c r="Z38" s="131"/>
      <c r="AA38" s="130"/>
      <c r="AB38" s="131"/>
      <c r="AC38" s="131"/>
      <c r="AD38" s="131"/>
      <c r="AE38" s="131"/>
      <c r="AF38" s="131"/>
      <c r="AG38" s="131"/>
      <c r="AH38" s="131"/>
    </row>
    <row r="39" spans="1:34" s="132" customFormat="1" ht="20" customHeight="1">
      <c r="A39" s="123"/>
      <c r="B39" s="2"/>
      <c r="C39" s="144"/>
      <c r="D39" s="305"/>
      <c r="E39" s="254"/>
      <c r="F39" s="255"/>
      <c r="G39" s="92"/>
      <c r="H39" s="127"/>
      <c r="I39" s="258"/>
      <c r="J39" s="259"/>
      <c r="K39" s="259"/>
      <c r="L39" s="89"/>
      <c r="M39" s="239"/>
      <c r="N39" s="262"/>
      <c r="O39" s="4"/>
      <c r="P39" s="306"/>
      <c r="Q39" s="307"/>
      <c r="R39" s="307"/>
      <c r="S39" s="307"/>
      <c r="T39" s="307"/>
      <c r="U39" s="307"/>
      <c r="V39" s="308"/>
      <c r="W39" s="238"/>
      <c r="X39" s="265"/>
      <c r="Y39" s="131"/>
      <c r="Z39" s="131"/>
      <c r="AA39" s="130"/>
      <c r="AB39" s="131"/>
      <c r="AC39" s="131"/>
      <c r="AD39" s="131"/>
      <c r="AE39" s="131"/>
      <c r="AF39" s="131"/>
      <c r="AG39" s="131"/>
      <c r="AH39" s="131"/>
    </row>
    <row r="40" spans="1:34" s="132" customFormat="1" ht="20" customHeight="1">
      <c r="A40" s="123"/>
      <c r="B40" s="2"/>
      <c r="C40" s="124" t="s">
        <v>691</v>
      </c>
      <c r="D40" s="305"/>
      <c r="E40" s="254"/>
      <c r="F40" s="255"/>
      <c r="G40" s="92"/>
      <c r="H40" s="127"/>
      <c r="I40" s="258"/>
      <c r="J40" s="259"/>
      <c r="K40" s="259"/>
      <c r="L40" s="89"/>
      <c r="M40" s="239"/>
      <c r="N40" s="262"/>
      <c r="O40" s="4"/>
      <c r="P40" s="306"/>
      <c r="Q40" s="307"/>
      <c r="R40" s="307"/>
      <c r="S40" s="307"/>
      <c r="T40" s="307"/>
      <c r="U40" s="307"/>
      <c r="V40" s="308"/>
      <c r="W40" s="238"/>
      <c r="X40" s="265"/>
      <c r="Y40" s="131"/>
      <c r="Z40" s="131"/>
      <c r="AA40" s="130"/>
      <c r="AB40" s="131"/>
      <c r="AC40" s="131"/>
      <c r="AD40" s="131"/>
      <c r="AE40" s="131"/>
      <c r="AF40" s="131"/>
      <c r="AG40" s="131"/>
      <c r="AH40" s="131"/>
    </row>
    <row r="41" spans="1:34" s="132" customFormat="1" ht="20" customHeight="1">
      <c r="A41" s="123"/>
      <c r="B41" s="319" t="s">
        <v>720</v>
      </c>
      <c r="C41" s="144" t="s">
        <v>713</v>
      </c>
      <c r="D41" s="305" t="s">
        <v>170</v>
      </c>
      <c r="E41" s="254">
        <v>35</v>
      </c>
      <c r="F41" s="255" t="s">
        <v>196</v>
      </c>
      <c r="G41" s="92"/>
      <c r="H41" s="127">
        <v>166.53</v>
      </c>
      <c r="I41" s="258">
        <f t="shared" ref="I41" si="8">IF(E41&gt;0,E41*H41,"-")</f>
        <v>5828.55</v>
      </c>
      <c r="J41" s="259" t="s">
        <v>587</v>
      </c>
      <c r="K41" s="259" t="s">
        <v>50</v>
      </c>
      <c r="L41" s="89"/>
      <c r="M41" s="239">
        <v>115</v>
      </c>
      <c r="N41" s="262">
        <f>E41*1.5</f>
        <v>52.5</v>
      </c>
      <c r="O41" s="4"/>
      <c r="P41" s="346" t="s">
        <v>717</v>
      </c>
      <c r="Q41" s="347"/>
      <c r="R41" s="347"/>
      <c r="S41" s="347"/>
      <c r="T41" s="347"/>
      <c r="U41" s="347"/>
      <c r="V41" s="348"/>
      <c r="W41" s="264"/>
      <c r="X41" s="265">
        <f>N41/$M$41*$AA$41</f>
        <v>0.5119434782608695</v>
      </c>
      <c r="Y41" s="266"/>
      <c r="Z41" s="266"/>
      <c r="AA41" s="267">
        <f>126*89*100/1000000</f>
        <v>1.1214</v>
      </c>
      <c r="AB41" s="131"/>
      <c r="AC41" s="131"/>
      <c r="AD41" s="131"/>
      <c r="AE41" s="131"/>
      <c r="AF41" s="131"/>
      <c r="AG41" s="131"/>
      <c r="AH41" s="131"/>
    </row>
    <row r="42" spans="1:34" s="132" customFormat="1" ht="20" customHeight="1">
      <c r="A42" s="123"/>
      <c r="B42" s="319" t="s">
        <v>721</v>
      </c>
      <c r="C42" s="144" t="s">
        <v>714</v>
      </c>
      <c r="D42" s="305" t="s">
        <v>174</v>
      </c>
      <c r="E42" s="254">
        <v>35</v>
      </c>
      <c r="F42" s="255" t="s">
        <v>196</v>
      </c>
      <c r="G42" s="92"/>
      <c r="H42" s="127">
        <v>166.09</v>
      </c>
      <c r="I42" s="258">
        <f t="shared" ref="I42" si="9">IF(E42&gt;0,E42*H42,"-")</f>
        <v>5813.1500000000005</v>
      </c>
      <c r="J42" s="259" t="s">
        <v>587</v>
      </c>
      <c r="K42" s="259" t="s">
        <v>50</v>
      </c>
      <c r="L42" s="89"/>
      <c r="M42" s="239"/>
      <c r="N42" s="262">
        <f>E42*1.5</f>
        <v>52.5</v>
      </c>
      <c r="O42" s="4"/>
      <c r="P42" s="306"/>
      <c r="Q42" s="307"/>
      <c r="R42" s="307"/>
      <c r="S42" s="307"/>
      <c r="T42" s="307"/>
      <c r="U42" s="307"/>
      <c r="V42" s="308"/>
      <c r="W42" s="238"/>
      <c r="X42" s="265">
        <f>N42/$M$41*$AA$41</f>
        <v>0.5119434782608695</v>
      </c>
      <c r="Y42" s="131"/>
      <c r="Z42" s="131"/>
      <c r="AA42" s="130"/>
      <c r="AB42" s="131"/>
      <c r="AC42" s="131"/>
      <c r="AD42" s="131"/>
      <c r="AE42" s="131"/>
      <c r="AF42" s="131"/>
      <c r="AG42" s="131"/>
      <c r="AH42" s="131"/>
    </row>
    <row r="43" spans="1:34" s="132" customFormat="1" ht="20" customHeight="1">
      <c r="A43" s="123"/>
      <c r="B43" s="2"/>
      <c r="C43" s="144"/>
      <c r="D43" s="305"/>
      <c r="E43" s="254"/>
      <c r="F43" s="255"/>
      <c r="G43" s="92"/>
      <c r="H43" s="127"/>
      <c r="I43" s="258"/>
      <c r="J43" s="259"/>
      <c r="K43" s="259"/>
      <c r="L43" s="89"/>
      <c r="M43" s="261"/>
      <c r="N43" s="262"/>
      <c r="O43" s="4"/>
      <c r="P43" s="346"/>
      <c r="Q43" s="347"/>
      <c r="R43" s="347"/>
      <c r="S43" s="347"/>
      <c r="T43" s="347"/>
      <c r="U43" s="347"/>
      <c r="V43" s="348"/>
      <c r="W43" s="238"/>
      <c r="X43" s="265"/>
      <c r="Y43" s="131"/>
      <c r="Z43" s="131"/>
      <c r="AA43" s="267"/>
      <c r="AB43" s="131"/>
      <c r="AC43" s="131"/>
      <c r="AD43" s="131"/>
      <c r="AE43" s="131"/>
      <c r="AF43" s="131"/>
      <c r="AG43" s="131"/>
      <c r="AH43" s="131"/>
    </row>
    <row r="44" spans="1:34" s="132" customFormat="1" ht="20" customHeight="1">
      <c r="A44" s="123"/>
      <c r="B44" s="2"/>
      <c r="C44" s="124" t="s">
        <v>691</v>
      </c>
      <c r="D44" s="305"/>
      <c r="E44" s="3"/>
      <c r="F44" s="87"/>
      <c r="G44" s="92"/>
      <c r="H44" s="127"/>
      <c r="I44" s="258"/>
      <c r="J44" s="259"/>
      <c r="K44" s="259"/>
      <c r="L44" s="89"/>
      <c r="M44" s="239"/>
      <c r="N44" s="262"/>
      <c r="O44" s="4"/>
      <c r="P44" s="306"/>
      <c r="Q44" s="307"/>
      <c r="R44" s="307"/>
      <c r="S44" s="307"/>
      <c r="T44" s="307"/>
      <c r="U44" s="307"/>
      <c r="V44" s="308"/>
      <c r="W44" s="238"/>
      <c r="X44" s="265"/>
      <c r="Y44" s="131"/>
      <c r="Z44" s="131"/>
      <c r="AA44" s="130"/>
      <c r="AB44" s="131"/>
      <c r="AC44" s="131"/>
      <c r="AD44" s="131"/>
      <c r="AE44" s="131"/>
      <c r="AF44" s="131"/>
      <c r="AG44" s="131"/>
      <c r="AH44" s="131"/>
    </row>
    <row r="45" spans="1:34" s="132" customFormat="1" ht="20" customHeight="1">
      <c r="A45" s="123"/>
      <c r="B45" s="319" t="s">
        <v>722</v>
      </c>
      <c r="C45" s="144" t="s">
        <v>715</v>
      </c>
      <c r="D45" s="305" t="s">
        <v>176</v>
      </c>
      <c r="E45" s="254">
        <v>75</v>
      </c>
      <c r="F45" s="255" t="s">
        <v>196</v>
      </c>
      <c r="G45" s="92"/>
      <c r="H45" s="127">
        <v>91.18</v>
      </c>
      <c r="I45" s="258">
        <f t="shared" ref="I45" si="10">IF(E45&gt;0,E45*H45,"-")</f>
        <v>6838.5000000000009</v>
      </c>
      <c r="J45" s="259" t="s">
        <v>587</v>
      </c>
      <c r="K45" s="259" t="s">
        <v>50</v>
      </c>
      <c r="L45" s="89"/>
      <c r="M45" s="239">
        <v>154</v>
      </c>
      <c r="N45" s="262">
        <f>E45*2</f>
        <v>150</v>
      </c>
      <c r="O45" s="4"/>
      <c r="P45" s="346" t="s">
        <v>718</v>
      </c>
      <c r="Q45" s="347"/>
      <c r="R45" s="347"/>
      <c r="S45" s="347"/>
      <c r="T45" s="347"/>
      <c r="U45" s="347"/>
      <c r="V45" s="348"/>
      <c r="W45" s="264"/>
      <c r="X45" s="265">
        <f>N45/$M$45*$AA$45</f>
        <v>2.3608363636363636</v>
      </c>
      <c r="Y45" s="266"/>
      <c r="Z45" s="266"/>
      <c r="AA45" s="267">
        <f>136*134*133/1000000</f>
        <v>2.4237920000000002</v>
      </c>
      <c r="AB45" s="131"/>
      <c r="AC45" s="131"/>
      <c r="AD45" s="131"/>
      <c r="AE45" s="131"/>
      <c r="AF45" s="131"/>
      <c r="AG45" s="131"/>
      <c r="AH45" s="131"/>
    </row>
    <row r="46" spans="1:34" s="132" customFormat="1" ht="20" customHeight="1">
      <c r="A46" s="123"/>
      <c r="B46" s="2"/>
      <c r="C46" s="124"/>
      <c r="D46" s="305"/>
      <c r="E46" s="3"/>
      <c r="F46" s="87"/>
      <c r="G46" s="92"/>
      <c r="H46" s="127"/>
      <c r="I46" s="97"/>
      <c r="J46" s="128"/>
      <c r="K46" s="128"/>
      <c r="L46" s="89"/>
      <c r="M46" s="239"/>
      <c r="N46" s="129"/>
      <c r="O46" s="4"/>
      <c r="P46" s="306"/>
      <c r="Q46" s="307"/>
      <c r="R46" s="307"/>
      <c r="S46" s="307"/>
      <c r="T46" s="307"/>
      <c r="U46" s="307"/>
      <c r="V46" s="308"/>
      <c r="W46" s="238"/>
      <c r="X46" s="241"/>
      <c r="Y46" s="131"/>
      <c r="Z46" s="131"/>
      <c r="AA46" s="130"/>
      <c r="AB46" s="131"/>
      <c r="AC46" s="131"/>
      <c r="AD46" s="131"/>
      <c r="AE46" s="131"/>
      <c r="AF46" s="131"/>
      <c r="AG46" s="131"/>
      <c r="AH46" s="131"/>
    </row>
    <row r="47" spans="1:34" s="131" customFormat="1" ht="18.5" customHeight="1">
      <c r="B47" s="191"/>
      <c r="D47" s="148"/>
      <c r="E47" s="192">
        <f>SUM(E18:E46)</f>
        <v>886</v>
      </c>
      <c r="F47" s="192" t="s">
        <v>196</v>
      </c>
      <c r="G47" s="193"/>
      <c r="H47" s="194"/>
      <c r="I47" s="195">
        <f>SUM(I18:I46)</f>
        <v>20970.310000000001</v>
      </c>
      <c r="J47" s="194"/>
      <c r="K47" s="194"/>
      <c r="L47" s="194"/>
      <c r="M47" s="240">
        <f>SUM(M18:M46)</f>
        <v>420</v>
      </c>
      <c r="N47" s="195">
        <f>SUM(N18:N46)</f>
        <v>393.78999999999996</v>
      </c>
      <c r="O47" s="195" t="e">
        <f>SUM(O16:O46)</f>
        <v>#REF!</v>
      </c>
      <c r="P47" s="195"/>
      <c r="Q47" s="195">
        <f>SUM(Q16:Q46)</f>
        <v>0</v>
      </c>
      <c r="R47" s="195">
        <f>SUM(R16:R46)</f>
        <v>0</v>
      </c>
      <c r="S47" s="195"/>
      <c r="T47" s="195">
        <f>SUM(T16:T46)</f>
        <v>0</v>
      </c>
      <c r="U47" s="195">
        <f>SUM(U16:U46)</f>
        <v>0</v>
      </c>
      <c r="V47" s="195" t="e">
        <f>SUM(#REF!)</f>
        <v>#REF!</v>
      </c>
      <c r="W47" s="195">
        <f>SUM(W16:W46)</f>
        <v>0</v>
      </c>
      <c r="X47" s="242">
        <f>SUM(X18:X46)</f>
        <v>3.9316619365964587</v>
      </c>
    </row>
    <row r="48" spans="1:34" ht="13.5" customHeight="1">
      <c r="B48" s="98"/>
      <c r="C48" s="99"/>
      <c r="D48" s="30"/>
      <c r="E48" s="100"/>
      <c r="F48" s="51"/>
      <c r="G48" s="51"/>
      <c r="H48" s="101" t="s">
        <v>51</v>
      </c>
      <c r="I48" s="55"/>
      <c r="J48" s="100"/>
      <c r="K48" s="100"/>
      <c r="L48" s="100"/>
      <c r="M48" s="102"/>
      <c r="N48" s="55"/>
      <c r="O48" s="53"/>
      <c r="P48" s="52"/>
      <c r="Q48" s="52"/>
      <c r="R48" s="52"/>
      <c r="S48" s="52"/>
      <c r="T48" s="52"/>
      <c r="U48" s="52"/>
      <c r="V48" s="53"/>
      <c r="W48" s="53"/>
      <c r="X48" s="57"/>
    </row>
    <row r="49" spans="2:27" ht="13.5" customHeight="1">
      <c r="B49" s="20" t="s">
        <v>52</v>
      </c>
      <c r="C49" s="21"/>
      <c r="D49" s="103"/>
      <c r="E49" s="104" t="s">
        <v>53</v>
      </c>
      <c r="F49" s="104"/>
      <c r="G49" s="41"/>
      <c r="H49" s="23" t="s">
        <v>54</v>
      </c>
      <c r="I49" s="105"/>
      <c r="J49" s="49" t="s">
        <v>55</v>
      </c>
      <c r="K49" s="106"/>
      <c r="L49" s="40" t="s">
        <v>56</v>
      </c>
      <c r="M49" s="40"/>
      <c r="N49" s="328" t="s">
        <v>57</v>
      </c>
      <c r="O49" s="329"/>
      <c r="P49" s="329"/>
      <c r="Q49" s="329"/>
      <c r="R49" s="329"/>
      <c r="S49" s="329"/>
      <c r="T49" s="329"/>
      <c r="U49" s="329"/>
      <c r="V49" s="329"/>
      <c r="W49" s="329"/>
      <c r="X49" s="330"/>
    </row>
    <row r="50" spans="2:27" ht="13.5" customHeight="1">
      <c r="B50" s="37" t="s">
        <v>58</v>
      </c>
      <c r="D50" s="107"/>
      <c r="E50" s="7" t="s">
        <v>59</v>
      </c>
      <c r="H50" s="108"/>
      <c r="I50" s="109" t="s">
        <v>60</v>
      </c>
      <c r="J50" s="37" t="s">
        <v>61</v>
      </c>
      <c r="K50" s="110"/>
      <c r="L50" s="43" t="s">
        <v>62</v>
      </c>
      <c r="M50" s="43"/>
      <c r="N50" s="38"/>
      <c r="X50" s="44"/>
    </row>
    <row r="51" spans="2:27" ht="13.5" customHeight="1">
      <c r="B51" s="37" t="s">
        <v>63</v>
      </c>
      <c r="D51" s="30"/>
      <c r="H51" s="331"/>
      <c r="I51" s="332"/>
      <c r="J51" s="37"/>
      <c r="K51" s="110"/>
      <c r="L51" s="43" t="s">
        <v>64</v>
      </c>
      <c r="M51" s="43"/>
      <c r="N51" s="38"/>
      <c r="X51" s="44"/>
    </row>
    <row r="52" spans="2:27" ht="13.5" customHeight="1">
      <c r="B52" s="51"/>
      <c r="C52" s="52"/>
      <c r="D52" s="111"/>
      <c r="E52" s="7" t="s">
        <v>65</v>
      </c>
      <c r="H52" s="108"/>
      <c r="I52" s="109"/>
      <c r="J52" s="37" t="s">
        <v>66</v>
      </c>
      <c r="K52" s="110"/>
      <c r="L52" s="43"/>
      <c r="M52" s="43"/>
      <c r="N52" s="38"/>
      <c r="X52" s="44"/>
    </row>
    <row r="53" spans="2:27" ht="13.5" customHeight="1">
      <c r="B53" s="20" t="s">
        <v>67</v>
      </c>
      <c r="C53" s="41"/>
      <c r="D53" s="22"/>
      <c r="E53" s="7" t="s">
        <v>68</v>
      </c>
      <c r="H53" s="112" t="s">
        <v>69</v>
      </c>
      <c r="I53" s="113"/>
      <c r="J53" s="37" t="s">
        <v>61</v>
      </c>
      <c r="K53" s="110"/>
      <c r="L53" s="43" t="s">
        <v>70</v>
      </c>
      <c r="M53" s="43"/>
      <c r="N53" s="38"/>
      <c r="X53" s="44"/>
    </row>
    <row r="54" spans="2:27" ht="13.5" customHeight="1">
      <c r="B54" s="9" t="s">
        <v>71</v>
      </c>
      <c r="D54" s="30"/>
      <c r="E54" s="7" t="s">
        <v>72</v>
      </c>
      <c r="H54" s="114"/>
      <c r="I54" s="115"/>
      <c r="J54" s="37" t="s">
        <v>73</v>
      </c>
      <c r="K54" s="110"/>
      <c r="L54" s="43" t="s">
        <v>74</v>
      </c>
      <c r="M54" s="43"/>
      <c r="N54" s="333" t="s">
        <v>75</v>
      </c>
      <c r="O54" s="334"/>
      <c r="P54" s="334"/>
      <c r="Q54" s="334"/>
      <c r="R54" s="334"/>
      <c r="S54" s="334"/>
      <c r="T54" s="334"/>
      <c r="U54" s="334"/>
      <c r="V54" s="334"/>
      <c r="W54" s="334"/>
      <c r="X54" s="335"/>
    </row>
    <row r="55" spans="2:27" ht="13.5" customHeight="1">
      <c r="B55" s="51"/>
      <c r="C55" s="52"/>
      <c r="D55" s="53"/>
      <c r="E55" s="52"/>
      <c r="F55" s="52"/>
      <c r="G55" s="52"/>
      <c r="H55" s="336" t="s">
        <v>686</v>
      </c>
      <c r="I55" s="337"/>
      <c r="J55" s="336" t="s">
        <v>685</v>
      </c>
      <c r="K55" s="337"/>
      <c r="L55" s="52"/>
      <c r="M55" s="56"/>
      <c r="N55" s="338" t="s">
        <v>76</v>
      </c>
      <c r="O55" s="339"/>
      <c r="P55" s="339"/>
      <c r="Q55" s="339"/>
      <c r="R55" s="339"/>
      <c r="S55" s="339"/>
      <c r="T55" s="339"/>
      <c r="U55" s="339"/>
      <c r="V55" s="339"/>
      <c r="W55" s="339"/>
      <c r="X55" s="340"/>
    </row>
    <row r="56" spans="2:27" ht="13.5" customHeight="1"/>
    <row r="57" spans="2:27" ht="13.5" customHeight="1"/>
    <row r="58" spans="2:27" ht="13.5" customHeight="1"/>
    <row r="59" spans="2:27" ht="8.5" customHeight="1"/>
    <row r="60" spans="2:27" ht="13.5" customHeight="1">
      <c r="B60" s="116"/>
      <c r="C60" s="116"/>
      <c r="E60" s="117"/>
      <c r="F60" s="117"/>
      <c r="H60" s="116"/>
      <c r="J60" s="116"/>
    </row>
    <row r="61" spans="2:27" s="1" customFormat="1" ht="22.5" customHeight="1">
      <c r="B61" s="116"/>
      <c r="C61" s="116"/>
      <c r="D61" s="7"/>
      <c r="E61" s="116"/>
      <c r="F61" s="116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118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2.5" customHeight="1">
      <c r="B81" s="116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2.5" customHeight="1">
      <c r="B82" s="116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2.5" customHeight="1">
      <c r="B83" s="116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2.5" customHeight="1">
      <c r="B84" s="116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2.5" customHeight="1">
      <c r="B85" s="116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2.5" customHeight="1">
      <c r="B86" s="116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2.5" customHeight="1">
      <c r="B87" s="116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2.5" customHeight="1">
      <c r="B88" s="116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2.5" customHeight="1">
      <c r="B89" s="116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2.5" customHeight="1">
      <c r="B90" s="116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2.5" customHeight="1">
      <c r="B91" s="116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2.5" customHeight="1">
      <c r="B92" s="116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s="1" customFormat="1" ht="22.5" customHeight="1">
      <c r="B93" s="116"/>
      <c r="C93" s="116"/>
      <c r="D93" s="7"/>
      <c r="E93" s="7"/>
      <c r="F93" s="7"/>
      <c r="G93" s="7"/>
      <c r="H93" s="116"/>
      <c r="J93" s="116"/>
      <c r="K93" s="7"/>
      <c r="L93" s="7"/>
      <c r="O93" s="7"/>
      <c r="P93" s="7"/>
      <c r="Q93" s="7"/>
      <c r="R93" s="7"/>
      <c r="S93" s="7"/>
      <c r="T93" s="7"/>
      <c r="U93" s="7"/>
      <c r="V93" s="7"/>
      <c r="W93" s="7"/>
      <c r="X93" s="11"/>
      <c r="Y93" s="7"/>
      <c r="Z93" s="7"/>
      <c r="AA93" s="7"/>
    </row>
    <row r="94" spans="2:27" ht="20">
      <c r="C94" s="116"/>
      <c r="H94" s="116"/>
      <c r="J94" s="116"/>
    </row>
    <row r="95" spans="2:27" s="1" customFormat="1" ht="20">
      <c r="B95" s="7"/>
      <c r="C95" s="116"/>
      <c r="D95" s="7"/>
      <c r="E95" s="7"/>
      <c r="F95" s="7"/>
      <c r="G95" s="7"/>
      <c r="H95" s="116"/>
      <c r="J95" s="116"/>
      <c r="K95" s="7"/>
      <c r="L95" s="7"/>
      <c r="O95" s="7"/>
      <c r="P95" s="7"/>
      <c r="Q95" s="7"/>
      <c r="R95" s="7"/>
      <c r="S95" s="7"/>
      <c r="T95" s="7"/>
      <c r="U95" s="7"/>
      <c r="V95" s="7"/>
      <c r="W95" s="7"/>
      <c r="X95" s="11"/>
      <c r="Y95" s="7"/>
      <c r="Z95" s="7"/>
      <c r="AA95" s="7"/>
    </row>
    <row r="96" spans="2:27" s="1" customFormat="1" ht="20">
      <c r="B96" s="7"/>
      <c r="C96" s="116"/>
      <c r="D96" s="7"/>
      <c r="E96" s="7"/>
      <c r="F96" s="7"/>
      <c r="G96" s="7"/>
      <c r="H96" s="116"/>
      <c r="J96" s="116"/>
      <c r="K96" s="7"/>
      <c r="L96" s="7"/>
      <c r="O96" s="7"/>
      <c r="P96" s="7"/>
      <c r="Q96" s="7"/>
      <c r="R96" s="7"/>
      <c r="S96" s="7"/>
      <c r="T96" s="7"/>
      <c r="U96" s="7"/>
      <c r="V96" s="7"/>
      <c r="W96" s="7"/>
      <c r="X96" s="11"/>
      <c r="Y96" s="7"/>
      <c r="Z96" s="7"/>
      <c r="AA96" s="7"/>
    </row>
    <row r="97" spans="2:27" s="1" customFormat="1" ht="20">
      <c r="B97" s="7"/>
      <c r="C97" s="116"/>
      <c r="D97" s="7"/>
      <c r="E97" s="7"/>
      <c r="F97" s="7"/>
      <c r="G97" s="7"/>
      <c r="H97" s="116"/>
      <c r="J97" s="116"/>
      <c r="K97" s="7"/>
      <c r="L97" s="7"/>
      <c r="O97" s="7"/>
      <c r="P97" s="7"/>
      <c r="Q97" s="7"/>
      <c r="R97" s="7"/>
      <c r="S97" s="7"/>
      <c r="T97" s="7"/>
      <c r="U97" s="7"/>
      <c r="V97" s="7"/>
      <c r="W97" s="7"/>
      <c r="X97" s="11"/>
      <c r="Y97" s="7"/>
      <c r="Z97" s="7"/>
      <c r="AA97" s="7"/>
    </row>
    <row r="98" spans="2:27" s="1" customFormat="1" ht="20">
      <c r="B98" s="7"/>
      <c r="C98" s="116"/>
      <c r="D98" s="7"/>
      <c r="E98" s="7"/>
      <c r="F98" s="7"/>
      <c r="G98" s="7"/>
      <c r="H98" s="116"/>
      <c r="J98" s="116"/>
      <c r="K98" s="7"/>
      <c r="L98" s="7"/>
      <c r="O98" s="7"/>
      <c r="P98" s="7"/>
      <c r="Q98" s="7"/>
      <c r="R98" s="7"/>
      <c r="S98" s="7"/>
      <c r="T98" s="7"/>
      <c r="U98" s="7"/>
      <c r="V98" s="7"/>
      <c r="W98" s="7"/>
      <c r="X98" s="11"/>
      <c r="Y98" s="7"/>
      <c r="Z98" s="7"/>
      <c r="AA98" s="7"/>
    </row>
    <row r="99" spans="2:27" s="1" customFormat="1" ht="20">
      <c r="B99" s="7"/>
      <c r="C99" s="116"/>
      <c r="D99" s="7"/>
      <c r="E99" s="7"/>
      <c r="F99" s="7"/>
      <c r="G99" s="7"/>
      <c r="H99" s="116"/>
      <c r="J99" s="116"/>
      <c r="K99" s="7"/>
      <c r="L99" s="7"/>
      <c r="O99" s="7"/>
      <c r="P99" s="7"/>
      <c r="Q99" s="7"/>
      <c r="R99" s="7"/>
      <c r="S99" s="7"/>
      <c r="T99" s="7"/>
      <c r="U99" s="7"/>
      <c r="V99" s="7"/>
      <c r="W99" s="7"/>
      <c r="X99" s="11"/>
      <c r="Y99" s="7"/>
      <c r="Z99" s="7"/>
      <c r="AA99" s="7"/>
    </row>
    <row r="100" spans="2:27" s="1" customFormat="1" ht="20">
      <c r="B100" s="7"/>
      <c r="C100" s="116"/>
      <c r="D100" s="7"/>
      <c r="E100" s="7"/>
      <c r="F100" s="7"/>
      <c r="G100" s="7"/>
      <c r="H100" s="116"/>
      <c r="J100" s="116"/>
      <c r="K100" s="7"/>
      <c r="L100" s="7"/>
      <c r="O100" s="7"/>
      <c r="P100" s="7"/>
      <c r="Q100" s="7"/>
      <c r="R100" s="7"/>
      <c r="S100" s="7"/>
      <c r="T100" s="7"/>
      <c r="U100" s="7"/>
      <c r="V100" s="7"/>
      <c r="W100" s="7"/>
      <c r="X100" s="11"/>
      <c r="Y100" s="7"/>
      <c r="Z100" s="7"/>
      <c r="AA100" s="7"/>
    </row>
    <row r="101" spans="2:27" s="1" customFormat="1" ht="20">
      <c r="B101" s="7"/>
      <c r="C101" s="116"/>
      <c r="D101" s="7"/>
      <c r="E101" s="7"/>
      <c r="F101" s="7"/>
      <c r="G101" s="7"/>
      <c r="H101" s="116"/>
      <c r="J101" s="116"/>
      <c r="K101" s="7"/>
      <c r="L101" s="7"/>
      <c r="O101" s="7"/>
      <c r="P101" s="7"/>
      <c r="Q101" s="7"/>
      <c r="R101" s="7"/>
      <c r="S101" s="7"/>
      <c r="T101" s="7"/>
      <c r="U101" s="7"/>
      <c r="V101" s="7"/>
      <c r="W101" s="7"/>
      <c r="X101" s="11"/>
      <c r="Y101" s="7"/>
      <c r="Z101" s="7"/>
      <c r="AA101" s="7"/>
    </row>
    <row r="102" spans="2:27" s="1" customFormat="1" ht="20">
      <c r="B102" s="7"/>
      <c r="C102" s="116"/>
      <c r="D102" s="7"/>
      <c r="E102" s="7"/>
      <c r="F102" s="7"/>
      <c r="G102" s="7"/>
      <c r="H102" s="116"/>
      <c r="J102" s="116"/>
      <c r="K102" s="7"/>
      <c r="L102" s="7"/>
      <c r="O102" s="7"/>
      <c r="P102" s="7"/>
      <c r="Q102" s="7"/>
      <c r="R102" s="7"/>
      <c r="S102" s="7"/>
      <c r="T102" s="7"/>
      <c r="U102" s="7"/>
      <c r="V102" s="7"/>
      <c r="W102" s="7"/>
      <c r="X102" s="11"/>
      <c r="Y102" s="7"/>
      <c r="Z102" s="7"/>
      <c r="AA102" s="7"/>
    </row>
    <row r="103" spans="2:27" s="1" customFormat="1" ht="20">
      <c r="B103" s="7"/>
      <c r="C103" s="116"/>
      <c r="D103" s="7"/>
      <c r="E103" s="7"/>
      <c r="F103" s="7"/>
      <c r="G103" s="7"/>
      <c r="H103" s="116"/>
      <c r="J103" s="116"/>
      <c r="K103" s="7"/>
      <c r="L103" s="7"/>
      <c r="O103" s="7"/>
      <c r="P103" s="7"/>
      <c r="Q103" s="7"/>
      <c r="R103" s="7"/>
      <c r="S103" s="7"/>
      <c r="T103" s="7"/>
      <c r="U103" s="7"/>
      <c r="V103" s="7"/>
      <c r="W103" s="7"/>
      <c r="X103" s="11"/>
      <c r="Y103" s="7"/>
      <c r="Z103" s="7"/>
      <c r="AA103" s="7"/>
    </row>
    <row r="104" spans="2:27" s="1" customFormat="1" ht="20">
      <c r="B104" s="7"/>
      <c r="C104" s="116"/>
      <c r="D104" s="7"/>
      <c r="E104" s="7"/>
      <c r="F104" s="7"/>
      <c r="G104" s="7"/>
      <c r="H104" s="116"/>
      <c r="J104" s="116"/>
      <c r="K104" s="7"/>
      <c r="L104" s="7"/>
      <c r="O104" s="7"/>
      <c r="P104" s="7"/>
      <c r="Q104" s="7"/>
      <c r="R104" s="7"/>
      <c r="S104" s="7"/>
      <c r="T104" s="7"/>
      <c r="U104" s="7"/>
      <c r="V104" s="7"/>
      <c r="W104" s="7"/>
      <c r="X104" s="11"/>
      <c r="Y104" s="7"/>
      <c r="Z104" s="7"/>
      <c r="AA104" s="7"/>
    </row>
    <row r="105" spans="2:27" s="1" customFormat="1" ht="20">
      <c r="B105" s="7"/>
      <c r="C105" s="116"/>
      <c r="D105" s="7"/>
      <c r="E105" s="7"/>
      <c r="F105" s="7"/>
      <c r="G105" s="7"/>
      <c r="H105" s="116"/>
      <c r="J105" s="116"/>
      <c r="K105" s="7"/>
      <c r="L105" s="7"/>
      <c r="O105" s="7"/>
      <c r="P105" s="7"/>
      <c r="Q105" s="7"/>
      <c r="R105" s="7"/>
      <c r="S105" s="7"/>
      <c r="T105" s="7"/>
      <c r="U105" s="7"/>
      <c r="V105" s="7"/>
      <c r="W105" s="7"/>
      <c r="X105" s="11"/>
      <c r="Y105" s="7"/>
      <c r="Z105" s="7"/>
      <c r="AA105" s="7"/>
    </row>
    <row r="106" spans="2:27" ht="20">
      <c r="C106" s="116"/>
      <c r="H106" s="116"/>
      <c r="J106" s="116"/>
    </row>
    <row r="107" spans="2:27" ht="20">
      <c r="C107" s="116"/>
      <c r="H107" s="116"/>
      <c r="J107" s="116"/>
    </row>
    <row r="108" spans="2:27" ht="20">
      <c r="C108" s="116"/>
      <c r="H108" s="116"/>
      <c r="J108" s="116"/>
    </row>
    <row r="109" spans="2:27" ht="20">
      <c r="C109" s="116"/>
      <c r="H109" s="116"/>
      <c r="J109" s="116"/>
    </row>
    <row r="110" spans="2:27" ht="20">
      <c r="C110" s="116"/>
      <c r="H110" s="116"/>
      <c r="J110" s="116"/>
    </row>
    <row r="111" spans="2:27" ht="20">
      <c r="C111" s="116"/>
      <c r="H111" s="116"/>
      <c r="J111" s="116"/>
    </row>
    <row r="112" spans="2:27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  <row r="154" spans="3:10" ht="20">
      <c r="C154" s="116"/>
      <c r="H154" s="116"/>
      <c r="J154" s="116"/>
    </row>
    <row r="155" spans="3:10" ht="20">
      <c r="C155" s="116"/>
      <c r="H155" s="116"/>
      <c r="J155" s="116"/>
    </row>
    <row r="156" spans="3:10" ht="20">
      <c r="C156" s="116"/>
      <c r="H156" s="116"/>
      <c r="J156" s="116"/>
    </row>
    <row r="157" spans="3:10" ht="20">
      <c r="C157" s="116"/>
      <c r="H157" s="116"/>
      <c r="J157" s="116"/>
    </row>
    <row r="158" spans="3:10" ht="20">
      <c r="C158" s="116"/>
      <c r="H158" s="116"/>
      <c r="J158" s="116"/>
    </row>
    <row r="159" spans="3:10" ht="20">
      <c r="C159" s="116"/>
      <c r="H159" s="116"/>
      <c r="J159" s="116"/>
    </row>
    <row r="160" spans="3:10" ht="20">
      <c r="C160" s="116"/>
      <c r="H160" s="116"/>
      <c r="J160" s="116"/>
    </row>
    <row r="161" spans="3:10" ht="20">
      <c r="C161" s="116"/>
      <c r="H161" s="116"/>
      <c r="J161" s="116"/>
    </row>
    <row r="162" spans="3:10" ht="20">
      <c r="C162" s="116"/>
      <c r="H162" s="116"/>
      <c r="J162" s="116"/>
    </row>
    <row r="163" spans="3:10" ht="20">
      <c r="C163" s="116"/>
      <c r="H163" s="116"/>
      <c r="J163" s="116"/>
    </row>
    <row r="164" spans="3:10" ht="20">
      <c r="C164" s="116"/>
      <c r="H164" s="116"/>
      <c r="J164" s="116"/>
    </row>
    <row r="165" spans="3:10" ht="20">
      <c r="C165" s="116"/>
      <c r="H165" s="116"/>
      <c r="J165" s="116"/>
    </row>
    <row r="166" spans="3:10" ht="20">
      <c r="C166" s="116"/>
      <c r="H166" s="116"/>
      <c r="J166" s="116"/>
    </row>
  </sheetData>
  <mergeCells count="18">
    <mergeCell ref="N54:X54"/>
    <mergeCell ref="H55:I55"/>
    <mergeCell ref="J55:K55"/>
    <mergeCell ref="N55:X55"/>
    <mergeCell ref="P41:V41"/>
    <mergeCell ref="P45:V45"/>
    <mergeCell ref="H51:I51"/>
    <mergeCell ref="P30:V30"/>
    <mergeCell ref="P31:V31"/>
    <mergeCell ref="P32:V32"/>
    <mergeCell ref="P43:V43"/>
    <mergeCell ref="N49:X49"/>
    <mergeCell ref="P29:V29"/>
    <mergeCell ref="B9:C9"/>
    <mergeCell ref="P18:V18"/>
    <mergeCell ref="P19:V19"/>
    <mergeCell ref="P20:V20"/>
    <mergeCell ref="P21:V21"/>
  </mergeCells>
  <printOptions horizontalCentered="1" verticalCentered="1"/>
  <pageMargins left="0" right="0" top="0.17" bottom="1.66" header="0" footer="1.46"/>
  <pageSetup paperSize="9" scale="60" firstPageNumber="4294963191" fitToHeight="2" orientation="landscape" horizontalDpi="4294967295" verticalDpi="4294967295" r:id="rId1"/>
  <headerFooter alignWithMargins="0"/>
  <rowBreaks count="1" manualBreakCount="1">
    <brk id="61" max="23" man="1"/>
  </rowBreaks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16E57D-45B3-45F9-B7E4-B62FEC20DECD}">
  <dimension ref="A1"/>
  <sheetViews>
    <sheetView topLeftCell="A10" workbookViewId="0">
      <selection activeCell="C46" sqref="C46"/>
    </sheetView>
  </sheetViews>
  <sheetFormatPr defaultRowHeight="12.5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D6024D-C2FC-433D-9910-36A402EA6AB2}">
  <dimension ref="A1:AH155"/>
  <sheetViews>
    <sheetView showGridLines="0" tabSelected="1" view="pageBreakPreview" zoomScale="50" zoomScaleNormal="60" zoomScaleSheetLayoutView="50" workbookViewId="0">
      <pane xSplit="4" ySplit="17" topLeftCell="E18" activePane="bottomRight" state="frozen"/>
      <selection pane="topRight" activeCell="E1" sqref="E1"/>
      <selection pane="bottomLeft" activeCell="A18" sqref="A18"/>
      <selection pane="bottomRight" activeCell="D16" sqref="D16"/>
    </sheetView>
  </sheetViews>
  <sheetFormatPr defaultColWidth="9.1796875" defaultRowHeight="12.5"/>
  <cols>
    <col min="1" max="1" width="1" style="7" customWidth="1"/>
    <col min="2" max="2" width="8.7265625" style="7" customWidth="1"/>
    <col min="3" max="3" width="58.1796875" style="7" customWidth="1"/>
    <col min="4" max="4" width="14.7265625" style="7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3.90625" style="7" customWidth="1"/>
    <col min="12" max="12" width="6.542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3" customHeight="1">
      <c r="B1" s="10"/>
      <c r="C1" s="10"/>
    </row>
    <row r="2" spans="2:24" ht="13" customHeight="1">
      <c r="P2" s="12"/>
      <c r="Q2" s="12"/>
      <c r="R2" s="12"/>
      <c r="S2" s="12"/>
      <c r="T2" s="12"/>
      <c r="U2" s="12"/>
      <c r="V2" s="12"/>
    </row>
    <row r="3" spans="2:24" ht="20.5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13" customHeight="1"/>
    <row r="5" spans="2:24" ht="13" customHeight="1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49">
        <v>4380192</v>
      </c>
      <c r="C9" s="350"/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317"/>
      <c r="K10" s="318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20" customHeight="1">
      <c r="A18" s="123"/>
      <c r="B18" s="2"/>
      <c r="C18" s="124" t="s">
        <v>665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268" customFormat="1" ht="71" customHeight="1">
      <c r="A19" s="253"/>
      <c r="B19" s="252">
        <v>1</v>
      </c>
      <c r="C19" s="250" t="s">
        <v>726</v>
      </c>
      <c r="D19" s="289" t="s">
        <v>727</v>
      </c>
      <c r="E19" s="254">
        <v>3</v>
      </c>
      <c r="F19" s="255" t="s">
        <v>196</v>
      </c>
      <c r="G19" s="256"/>
      <c r="H19" s="281">
        <v>269.83999999999997</v>
      </c>
      <c r="I19" s="258">
        <f t="shared" ref="I19" si="0">IF(E19&gt;0,E19*H19,"-")</f>
        <v>809.52</v>
      </c>
      <c r="J19" s="259" t="s">
        <v>587</v>
      </c>
      <c r="K19" s="259" t="s">
        <v>50</v>
      </c>
      <c r="L19" s="260"/>
      <c r="M19" s="261">
        <v>45</v>
      </c>
      <c r="N19" s="262">
        <f>E19*10</f>
        <v>30</v>
      </c>
      <c r="O19" s="263"/>
      <c r="P19" s="346" t="s">
        <v>723</v>
      </c>
      <c r="Q19" s="347"/>
      <c r="R19" s="347"/>
      <c r="S19" s="347"/>
      <c r="T19" s="347"/>
      <c r="U19" s="347"/>
      <c r="V19" s="348"/>
      <c r="W19" s="264"/>
      <c r="X19" s="265">
        <f>N19/$M$19*$AA$19</f>
        <v>0.26701999999999998</v>
      </c>
      <c r="Y19" s="266"/>
      <c r="Z19" s="266"/>
      <c r="AA19" s="267">
        <f>158*65*39/1000000</f>
        <v>0.40053</v>
      </c>
      <c r="AB19" s="266"/>
      <c r="AC19" s="266"/>
      <c r="AD19" s="266"/>
      <c r="AE19" s="266"/>
      <c r="AF19" s="266"/>
      <c r="AG19" s="266"/>
      <c r="AH19" s="266"/>
    </row>
    <row r="20" spans="1:34" s="268" customFormat="1" ht="20" customHeight="1">
      <c r="A20" s="253"/>
      <c r="B20" s="252"/>
      <c r="C20" s="124" t="s">
        <v>667</v>
      </c>
      <c r="D20" s="289"/>
      <c r="E20" s="254"/>
      <c r="F20" s="255"/>
      <c r="G20" s="282"/>
      <c r="H20" s="281"/>
      <c r="I20" s="258"/>
      <c r="J20" s="259"/>
      <c r="K20" s="259"/>
      <c r="L20" s="260"/>
      <c r="M20" s="261"/>
      <c r="N20" s="262"/>
      <c r="O20" s="263"/>
      <c r="P20" s="346"/>
      <c r="Q20" s="347"/>
      <c r="R20" s="347"/>
      <c r="S20" s="347"/>
      <c r="T20" s="347"/>
      <c r="U20" s="347"/>
      <c r="V20" s="348"/>
      <c r="W20" s="264"/>
      <c r="X20" s="265"/>
      <c r="Y20" s="266"/>
      <c r="Z20" s="266"/>
      <c r="AA20" s="267"/>
      <c r="AB20" s="266"/>
      <c r="AC20" s="266"/>
      <c r="AD20" s="266"/>
      <c r="AE20" s="266"/>
      <c r="AF20" s="266"/>
      <c r="AG20" s="266"/>
      <c r="AH20" s="266"/>
    </row>
    <row r="21" spans="1:34" s="132" customFormat="1" ht="20" customHeight="1">
      <c r="A21" s="123"/>
      <c r="B21" s="2"/>
      <c r="C21" s="250" t="s">
        <v>724</v>
      </c>
      <c r="D21" s="289" t="s">
        <v>725</v>
      </c>
      <c r="E21" s="254">
        <v>30</v>
      </c>
      <c r="F21" s="255" t="s">
        <v>196</v>
      </c>
      <c r="G21" s="282"/>
      <c r="H21" s="281">
        <v>11.15</v>
      </c>
      <c r="I21" s="258">
        <f t="shared" ref="I21" si="1">IF(E21&gt;0,E21*H21,"-")</f>
        <v>334.5</v>
      </c>
      <c r="J21" s="259" t="s">
        <v>587</v>
      </c>
      <c r="K21" s="259" t="s">
        <v>50</v>
      </c>
      <c r="L21" s="260"/>
      <c r="M21" s="261"/>
      <c r="N21" s="262">
        <f>E21*0.3</f>
        <v>9</v>
      </c>
      <c r="O21" s="263"/>
      <c r="P21" s="346"/>
      <c r="Q21" s="347"/>
      <c r="R21" s="347"/>
      <c r="S21" s="347"/>
      <c r="T21" s="347"/>
      <c r="U21" s="347"/>
      <c r="V21" s="348"/>
      <c r="W21" s="264"/>
      <c r="X21" s="265">
        <f>N21/$M$19*$AA$19</f>
        <v>8.0106000000000011E-2</v>
      </c>
      <c r="Y21" s="131"/>
      <c r="Z21" s="131"/>
      <c r="AA21" s="131"/>
      <c r="AB21" s="131"/>
      <c r="AC21" s="131"/>
      <c r="AD21" s="131"/>
      <c r="AE21" s="131"/>
      <c r="AF21" s="131"/>
      <c r="AG21" s="131"/>
      <c r="AH21" s="131"/>
    </row>
    <row r="22" spans="1:34" s="132" customFormat="1" ht="20" customHeight="1">
      <c r="A22" s="123"/>
      <c r="B22" s="2"/>
      <c r="C22" s="144"/>
      <c r="D22" s="305"/>
      <c r="E22" s="254"/>
      <c r="F22" s="255"/>
      <c r="G22" s="88"/>
      <c r="H22" s="127"/>
      <c r="I22" s="258"/>
      <c r="J22" s="259"/>
      <c r="K22" s="259"/>
      <c r="L22" s="89"/>
      <c r="M22" s="129"/>
      <c r="N22" s="262"/>
      <c r="O22" s="4"/>
      <c r="P22" s="314"/>
      <c r="Q22" s="315"/>
      <c r="R22" s="315"/>
      <c r="S22" s="315"/>
      <c r="T22" s="315"/>
      <c r="U22" s="315"/>
      <c r="V22" s="316"/>
      <c r="W22" s="6"/>
      <c r="X22" s="265"/>
      <c r="Y22" s="131"/>
      <c r="Z22" s="131"/>
      <c r="AA22" s="131"/>
      <c r="AB22" s="131"/>
      <c r="AC22" s="131"/>
      <c r="AD22" s="131"/>
      <c r="AE22" s="131"/>
      <c r="AF22" s="131"/>
      <c r="AG22" s="131"/>
      <c r="AH22" s="131"/>
    </row>
    <row r="23" spans="1:34" s="132" customFormat="1" ht="20" customHeight="1">
      <c r="A23" s="123"/>
      <c r="B23" s="2">
        <v>2</v>
      </c>
      <c r="C23" s="124" t="s">
        <v>691</v>
      </c>
      <c r="D23" s="305"/>
      <c r="E23" s="254"/>
      <c r="F23" s="255"/>
      <c r="G23" s="88"/>
      <c r="H23" s="127"/>
      <c r="I23" s="258"/>
      <c r="J23" s="259"/>
      <c r="K23" s="259"/>
      <c r="L23" s="89"/>
      <c r="M23" s="129"/>
      <c r="N23" s="262"/>
      <c r="O23" s="4"/>
      <c r="P23" s="314"/>
      <c r="Q23" s="315"/>
      <c r="R23" s="315"/>
      <c r="S23" s="315"/>
      <c r="T23" s="315"/>
      <c r="U23" s="315"/>
      <c r="V23" s="316"/>
      <c r="W23" s="6"/>
      <c r="X23" s="265"/>
      <c r="Y23" s="131"/>
      <c r="Z23" s="131"/>
      <c r="AA23" s="131"/>
      <c r="AB23" s="131"/>
      <c r="AC23" s="131"/>
      <c r="AD23" s="131"/>
      <c r="AE23" s="131"/>
      <c r="AF23" s="131"/>
      <c r="AG23" s="131"/>
      <c r="AH23" s="131"/>
    </row>
    <row r="24" spans="1:34" s="132" customFormat="1" ht="20" customHeight="1">
      <c r="A24" s="123"/>
      <c r="B24" s="2"/>
      <c r="C24" s="144" t="s">
        <v>728</v>
      </c>
      <c r="D24" s="305" t="s">
        <v>729</v>
      </c>
      <c r="E24" s="254">
        <v>520</v>
      </c>
      <c r="F24" s="255" t="s">
        <v>196</v>
      </c>
      <c r="G24" s="88"/>
      <c r="H24" s="127">
        <v>5.01</v>
      </c>
      <c r="I24" s="258">
        <f t="shared" ref="I24" si="2">IF(E24&gt;0,E24*H24,"-")</f>
        <v>2605.1999999999998</v>
      </c>
      <c r="J24" s="259" t="s">
        <v>587</v>
      </c>
      <c r="K24" s="259" t="s">
        <v>50</v>
      </c>
      <c r="L24" s="89"/>
      <c r="M24" s="261">
        <v>48</v>
      </c>
      <c r="N24" s="262">
        <f>E24*0.085</f>
        <v>44.2</v>
      </c>
      <c r="O24" s="263"/>
      <c r="P24" s="346" t="s">
        <v>730</v>
      </c>
      <c r="Q24" s="347"/>
      <c r="R24" s="347"/>
      <c r="S24" s="347"/>
      <c r="T24" s="347"/>
      <c r="U24" s="347"/>
      <c r="V24" s="348"/>
      <c r="W24" s="264"/>
      <c r="X24" s="265">
        <f>N24/$M$24*$AA$24</f>
        <v>0.49541754166666668</v>
      </c>
      <c r="Y24" s="266"/>
      <c r="Z24" s="266"/>
      <c r="AA24" s="267">
        <f>110*73*67/1000000</f>
        <v>0.53800999999999999</v>
      </c>
      <c r="AB24" s="131"/>
      <c r="AC24" s="131"/>
      <c r="AD24" s="131"/>
      <c r="AE24" s="131"/>
      <c r="AF24" s="131"/>
      <c r="AG24" s="131"/>
      <c r="AH24" s="131"/>
    </row>
    <row r="25" spans="1:34" s="132" customFormat="1" ht="20" customHeight="1">
      <c r="A25" s="123"/>
      <c r="B25" s="2"/>
      <c r="C25" s="124"/>
      <c r="D25" s="305"/>
      <c r="E25" s="126"/>
      <c r="F25" s="87"/>
      <c r="G25" s="88"/>
      <c r="H25" s="127"/>
      <c r="I25" s="97"/>
      <c r="J25" s="128"/>
      <c r="K25" s="128"/>
      <c r="L25" s="89"/>
      <c r="M25" s="129"/>
      <c r="N25" s="262"/>
      <c r="O25" s="4"/>
      <c r="P25" s="314"/>
      <c r="Q25" s="315"/>
      <c r="R25" s="315"/>
      <c r="S25" s="315"/>
      <c r="T25" s="315"/>
      <c r="U25" s="315"/>
      <c r="V25" s="316"/>
      <c r="W25" s="6"/>
      <c r="X25" s="130"/>
      <c r="Y25" s="131"/>
      <c r="Z25" s="131"/>
      <c r="AA25" s="131"/>
      <c r="AB25" s="131"/>
      <c r="AC25" s="131"/>
      <c r="AD25" s="131"/>
      <c r="AE25" s="131"/>
      <c r="AF25" s="131"/>
      <c r="AG25" s="131"/>
      <c r="AH25" s="131"/>
    </row>
    <row r="26" spans="1:34" s="132" customFormat="1" ht="20" customHeight="1">
      <c r="A26" s="123"/>
      <c r="B26" s="2"/>
      <c r="C26" s="144"/>
      <c r="D26" s="305"/>
      <c r="E26" s="254"/>
      <c r="F26" s="255"/>
      <c r="G26" s="88"/>
      <c r="H26" s="127"/>
      <c r="I26" s="258"/>
      <c r="J26" s="259"/>
      <c r="K26" s="259"/>
      <c r="L26" s="89"/>
      <c r="M26" s="129"/>
      <c r="N26" s="262"/>
      <c r="O26" s="4"/>
      <c r="P26" s="314"/>
      <c r="Q26" s="315"/>
      <c r="R26" s="315"/>
      <c r="S26" s="315"/>
      <c r="T26" s="315"/>
      <c r="U26" s="315"/>
      <c r="V26" s="316"/>
      <c r="W26" s="6"/>
      <c r="X26" s="265"/>
      <c r="Y26" s="131"/>
      <c r="Z26" s="131"/>
      <c r="AA26" s="131"/>
      <c r="AB26" s="131"/>
      <c r="AC26" s="131"/>
      <c r="AD26" s="131"/>
      <c r="AE26" s="131"/>
      <c r="AF26" s="131"/>
      <c r="AG26" s="131"/>
      <c r="AH26" s="131"/>
    </row>
    <row r="27" spans="1:34" s="268" customFormat="1" ht="20" customHeight="1">
      <c r="A27" s="253"/>
      <c r="B27" s="252"/>
      <c r="C27" s="250"/>
      <c r="D27" s="289"/>
      <c r="E27" s="254"/>
      <c r="F27" s="255"/>
      <c r="G27" s="256"/>
      <c r="H27" s="281"/>
      <c r="I27" s="258"/>
      <c r="J27" s="259"/>
      <c r="K27" s="259"/>
      <c r="L27" s="260"/>
      <c r="M27" s="261"/>
      <c r="N27" s="262"/>
      <c r="O27" s="263"/>
      <c r="P27" s="346"/>
      <c r="Q27" s="347"/>
      <c r="R27" s="347"/>
      <c r="S27" s="347"/>
      <c r="T27" s="347"/>
      <c r="U27" s="347"/>
      <c r="V27" s="348"/>
      <c r="W27" s="264"/>
      <c r="X27" s="265"/>
      <c r="Y27" s="266"/>
      <c r="Z27" s="266"/>
      <c r="AA27" s="267"/>
      <c r="AB27" s="266"/>
      <c r="AC27" s="266"/>
      <c r="AD27" s="266"/>
      <c r="AE27" s="266"/>
      <c r="AF27" s="266"/>
      <c r="AG27" s="266"/>
      <c r="AH27" s="266"/>
    </row>
    <row r="28" spans="1:34" s="132" customFormat="1" ht="20" customHeight="1">
      <c r="A28" s="123"/>
      <c r="B28" s="2"/>
      <c r="C28" s="124"/>
      <c r="D28" s="305"/>
      <c r="E28" s="3"/>
      <c r="F28" s="87"/>
      <c r="G28" s="92"/>
      <c r="H28" s="127"/>
      <c r="I28" s="258"/>
      <c r="J28" s="259"/>
      <c r="K28" s="259"/>
      <c r="L28" s="89"/>
      <c r="M28" s="239"/>
      <c r="N28" s="262"/>
      <c r="O28" s="4"/>
      <c r="P28" s="325"/>
      <c r="Q28" s="326"/>
      <c r="R28" s="326"/>
      <c r="S28" s="326"/>
      <c r="T28" s="326"/>
      <c r="U28" s="326"/>
      <c r="V28" s="327"/>
      <c r="W28" s="238"/>
      <c r="X28" s="265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20" customHeight="1">
      <c r="A29" s="123"/>
      <c r="B29" s="2"/>
      <c r="C29" s="144"/>
      <c r="D29" s="305"/>
      <c r="E29" s="254"/>
      <c r="F29" s="255"/>
      <c r="G29" s="88"/>
      <c r="H29" s="127"/>
      <c r="I29" s="258"/>
      <c r="J29" s="259"/>
      <c r="K29" s="259"/>
      <c r="L29" s="89"/>
      <c r="M29" s="129"/>
      <c r="N29" s="262"/>
      <c r="O29" s="4"/>
      <c r="P29" s="346"/>
      <c r="Q29" s="347"/>
      <c r="R29" s="347"/>
      <c r="S29" s="347"/>
      <c r="T29" s="347"/>
      <c r="U29" s="347"/>
      <c r="V29" s="348"/>
      <c r="W29" s="264"/>
      <c r="X29" s="265"/>
      <c r="Y29" s="266"/>
      <c r="Z29" s="266"/>
      <c r="AA29" s="267"/>
      <c r="AB29" s="131"/>
      <c r="AC29" s="131"/>
      <c r="AD29" s="131"/>
      <c r="AE29" s="131"/>
      <c r="AF29" s="131"/>
      <c r="AG29" s="131"/>
      <c r="AH29" s="131"/>
    </row>
    <row r="30" spans="1:34" s="132" customFormat="1" ht="20" customHeight="1">
      <c r="A30" s="123"/>
      <c r="B30" s="2"/>
      <c r="C30" s="124"/>
      <c r="D30" s="305"/>
      <c r="E30" s="3"/>
      <c r="F30" s="87"/>
      <c r="G30" s="92"/>
      <c r="H30" s="127"/>
      <c r="I30" s="258"/>
      <c r="J30" s="259"/>
      <c r="K30" s="259"/>
      <c r="L30" s="89"/>
      <c r="M30" s="239"/>
      <c r="N30" s="262"/>
      <c r="O30" s="4"/>
      <c r="P30" s="314"/>
      <c r="Q30" s="315"/>
      <c r="R30" s="315"/>
      <c r="S30" s="315"/>
      <c r="T30" s="315"/>
      <c r="U30" s="315"/>
      <c r="V30" s="316"/>
      <c r="W30" s="238"/>
      <c r="X30" s="265"/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20" customHeight="1">
      <c r="A31" s="123"/>
      <c r="B31" s="319"/>
      <c r="C31" s="144"/>
      <c r="D31" s="305"/>
      <c r="E31" s="254"/>
      <c r="F31" s="255"/>
      <c r="G31" s="92"/>
      <c r="H31" s="127"/>
      <c r="I31" s="258"/>
      <c r="J31" s="259"/>
      <c r="K31" s="259"/>
      <c r="L31" s="89"/>
      <c r="M31" s="239"/>
      <c r="N31" s="262"/>
      <c r="O31" s="4"/>
      <c r="P31" s="346"/>
      <c r="Q31" s="347"/>
      <c r="R31" s="347"/>
      <c r="S31" s="347"/>
      <c r="T31" s="347"/>
      <c r="U31" s="347"/>
      <c r="V31" s="348"/>
      <c r="W31" s="264"/>
      <c r="X31" s="265"/>
      <c r="Y31" s="266"/>
      <c r="Z31" s="266"/>
      <c r="AA31" s="267"/>
      <c r="AB31" s="131"/>
      <c r="AC31" s="131"/>
      <c r="AD31" s="131"/>
      <c r="AE31" s="131"/>
      <c r="AF31" s="131"/>
      <c r="AG31" s="131"/>
      <c r="AH31" s="131"/>
    </row>
    <row r="32" spans="1:34" s="132" customFormat="1" ht="20" customHeight="1">
      <c r="A32" s="123"/>
      <c r="B32" s="2"/>
      <c r="C32" s="124"/>
      <c r="D32" s="305"/>
      <c r="E32" s="3"/>
      <c r="F32" s="87"/>
      <c r="G32" s="92"/>
      <c r="H32" s="127"/>
      <c r="I32" s="97"/>
      <c r="J32" s="128"/>
      <c r="K32" s="128"/>
      <c r="L32" s="89"/>
      <c r="M32" s="239"/>
      <c r="N32" s="129"/>
      <c r="O32" s="4"/>
      <c r="P32" s="314"/>
      <c r="Q32" s="315"/>
      <c r="R32" s="315"/>
      <c r="S32" s="315"/>
      <c r="T32" s="315"/>
      <c r="U32" s="315"/>
      <c r="V32" s="316"/>
      <c r="W32" s="238"/>
      <c r="X32" s="265"/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20" customHeight="1">
      <c r="A33" s="123"/>
      <c r="B33" s="2"/>
      <c r="C33" s="323"/>
      <c r="D33" s="324"/>
      <c r="E33" s="3"/>
      <c r="F33" s="87"/>
      <c r="G33" s="92"/>
      <c r="H33" s="198"/>
      <c r="I33" s="97"/>
      <c r="J33" s="128"/>
      <c r="K33" s="128"/>
      <c r="L33" s="89"/>
      <c r="M33" s="239"/>
      <c r="N33" s="129"/>
      <c r="O33" s="4"/>
      <c r="P33" s="320"/>
      <c r="Q33" s="321"/>
      <c r="R33" s="321"/>
      <c r="S33" s="321"/>
      <c r="T33" s="321"/>
      <c r="U33" s="321"/>
      <c r="V33" s="322"/>
      <c r="W33" s="238"/>
      <c r="X33" s="265"/>
      <c r="Y33" s="131"/>
      <c r="Z33" s="131"/>
      <c r="AA33" s="168"/>
      <c r="AB33" s="131"/>
      <c r="AC33" s="131"/>
      <c r="AD33" s="131"/>
      <c r="AE33" s="131"/>
      <c r="AF33" s="131"/>
      <c r="AG33" s="131"/>
      <c r="AH33" s="131"/>
    </row>
    <row r="34" spans="1:34" s="132" customFormat="1" ht="20" customHeight="1">
      <c r="A34" s="123"/>
      <c r="B34" s="2"/>
      <c r="C34" s="323"/>
      <c r="D34" s="324"/>
      <c r="E34" s="3"/>
      <c r="F34" s="87"/>
      <c r="G34" s="92"/>
      <c r="H34" s="198"/>
      <c r="I34" s="97"/>
      <c r="J34" s="128"/>
      <c r="K34" s="128"/>
      <c r="L34" s="89"/>
      <c r="M34" s="239"/>
      <c r="N34" s="129"/>
      <c r="O34" s="4"/>
      <c r="P34" s="320"/>
      <c r="Q34" s="321"/>
      <c r="R34" s="321"/>
      <c r="S34" s="321"/>
      <c r="T34" s="321"/>
      <c r="U34" s="321"/>
      <c r="V34" s="322"/>
      <c r="W34" s="238"/>
      <c r="X34" s="265"/>
      <c r="Y34" s="131"/>
      <c r="Z34" s="131"/>
      <c r="AA34" s="168"/>
      <c r="AB34" s="131"/>
      <c r="AC34" s="131"/>
      <c r="AD34" s="131"/>
      <c r="AE34" s="131"/>
      <c r="AF34" s="131"/>
      <c r="AG34" s="131"/>
      <c r="AH34" s="131"/>
    </row>
    <row r="35" spans="1:34" s="132" customFormat="1" ht="20" customHeight="1">
      <c r="A35" s="123"/>
      <c r="B35" s="2"/>
      <c r="C35" s="323"/>
      <c r="D35" s="324"/>
      <c r="E35" s="3"/>
      <c r="F35" s="87"/>
      <c r="G35" s="92"/>
      <c r="H35" s="198"/>
      <c r="I35" s="97"/>
      <c r="J35" s="128"/>
      <c r="K35" s="128"/>
      <c r="L35" s="89"/>
      <c r="M35" s="239"/>
      <c r="N35" s="129"/>
      <c r="O35" s="4"/>
      <c r="P35" s="320"/>
      <c r="Q35" s="321"/>
      <c r="R35" s="321"/>
      <c r="S35" s="321"/>
      <c r="T35" s="321"/>
      <c r="U35" s="321"/>
      <c r="V35" s="322"/>
      <c r="W35" s="238"/>
      <c r="X35" s="265"/>
      <c r="Y35" s="131"/>
      <c r="Z35" s="131"/>
      <c r="AA35" s="168"/>
      <c r="AB35" s="131"/>
      <c r="AC35" s="131"/>
      <c r="AD35" s="131"/>
      <c r="AE35" s="131"/>
      <c r="AF35" s="131"/>
      <c r="AG35" s="131"/>
      <c r="AH35" s="131"/>
    </row>
    <row r="36" spans="1:34" s="131" customFormat="1" ht="18.5" customHeight="1">
      <c r="B36" s="191"/>
      <c r="D36" s="148"/>
      <c r="E36" s="192">
        <f>SUM(E18:E32)</f>
        <v>553</v>
      </c>
      <c r="F36" s="192" t="s">
        <v>196</v>
      </c>
      <c r="G36" s="193"/>
      <c r="H36" s="194"/>
      <c r="I36" s="195">
        <f>SUM(I18:I32)</f>
        <v>3749.22</v>
      </c>
      <c r="J36" s="194"/>
      <c r="K36" s="194"/>
      <c r="L36" s="194"/>
      <c r="M36" s="240">
        <f>SUM(M18:M32)</f>
        <v>93</v>
      </c>
      <c r="N36" s="195">
        <f>SUM(N18:N32)</f>
        <v>83.2</v>
      </c>
      <c r="O36" s="195" t="e">
        <f>SUM(O16:O32)</f>
        <v>#REF!</v>
      </c>
      <c r="P36" s="195"/>
      <c r="Q36" s="195">
        <f>SUM(Q16:Q32)</f>
        <v>0</v>
      </c>
      <c r="R36" s="195">
        <f>SUM(R16:R32)</f>
        <v>0</v>
      </c>
      <c r="S36" s="195"/>
      <c r="T36" s="195">
        <f>SUM(T16:T32)</f>
        <v>0</v>
      </c>
      <c r="U36" s="195">
        <f>SUM(U16:U32)</f>
        <v>0</v>
      </c>
      <c r="V36" s="195" t="e">
        <f>SUM(#REF!)</f>
        <v>#REF!</v>
      </c>
      <c r="W36" s="195">
        <f>SUM(W16:W32)</f>
        <v>0</v>
      </c>
      <c r="X36" s="242">
        <f>SUM(X18:X32)</f>
        <v>0.84254354166666667</v>
      </c>
    </row>
    <row r="37" spans="1:34" ht="13.5" customHeight="1">
      <c r="B37" s="98"/>
      <c r="C37" s="99"/>
      <c r="D37" s="30"/>
      <c r="E37" s="100"/>
      <c r="F37" s="51"/>
      <c r="G37" s="51"/>
      <c r="H37" s="101" t="s">
        <v>51</v>
      </c>
      <c r="I37" s="55"/>
      <c r="J37" s="100"/>
      <c r="K37" s="100"/>
      <c r="L37" s="100"/>
      <c r="M37" s="102"/>
      <c r="N37" s="55"/>
      <c r="O37" s="53"/>
      <c r="P37" s="52"/>
      <c r="Q37" s="52"/>
      <c r="R37" s="52"/>
      <c r="S37" s="52"/>
      <c r="T37" s="52"/>
      <c r="U37" s="52"/>
      <c r="V37" s="53"/>
      <c r="W37" s="53"/>
      <c r="X37" s="57"/>
    </row>
    <row r="38" spans="1:34" ht="13.5" customHeight="1">
      <c r="B38" s="20" t="s">
        <v>52</v>
      </c>
      <c r="C38" s="21"/>
      <c r="D38" s="103"/>
      <c r="E38" s="104" t="s">
        <v>53</v>
      </c>
      <c r="F38" s="104"/>
      <c r="G38" s="41"/>
      <c r="H38" s="23" t="s">
        <v>54</v>
      </c>
      <c r="I38" s="105"/>
      <c r="J38" s="49" t="s">
        <v>55</v>
      </c>
      <c r="K38" s="106"/>
      <c r="L38" s="40" t="s">
        <v>56</v>
      </c>
      <c r="M38" s="40"/>
      <c r="N38" s="328" t="s">
        <v>57</v>
      </c>
      <c r="O38" s="329"/>
      <c r="P38" s="329"/>
      <c r="Q38" s="329"/>
      <c r="R38" s="329"/>
      <c r="S38" s="329"/>
      <c r="T38" s="329"/>
      <c r="U38" s="329"/>
      <c r="V38" s="329"/>
      <c r="W38" s="329"/>
      <c r="X38" s="330"/>
    </row>
    <row r="39" spans="1:34" ht="13.5" customHeight="1">
      <c r="B39" s="37" t="s">
        <v>58</v>
      </c>
      <c r="D39" s="107"/>
      <c r="E39" s="7" t="s">
        <v>59</v>
      </c>
      <c r="H39" s="108"/>
      <c r="I39" s="109" t="s">
        <v>60</v>
      </c>
      <c r="J39" s="37" t="s">
        <v>61</v>
      </c>
      <c r="K39" s="110"/>
      <c r="L39" s="43" t="s">
        <v>62</v>
      </c>
      <c r="M39" s="43"/>
      <c r="N39" s="38"/>
      <c r="X39" s="44"/>
    </row>
    <row r="40" spans="1:34" ht="13.5" customHeight="1">
      <c r="B40" s="37" t="s">
        <v>63</v>
      </c>
      <c r="D40" s="30"/>
      <c r="H40" s="331"/>
      <c r="I40" s="332"/>
      <c r="J40" s="37"/>
      <c r="K40" s="110"/>
      <c r="L40" s="43" t="s">
        <v>64</v>
      </c>
      <c r="M40" s="43"/>
      <c r="N40" s="38"/>
      <c r="X40" s="44"/>
    </row>
    <row r="41" spans="1:34" ht="13.5" customHeight="1">
      <c r="B41" s="51"/>
      <c r="C41" s="52"/>
      <c r="D41" s="111"/>
      <c r="E41" s="7" t="s">
        <v>65</v>
      </c>
      <c r="H41" s="108"/>
      <c r="I41" s="109"/>
      <c r="J41" s="37" t="s">
        <v>66</v>
      </c>
      <c r="K41" s="110"/>
      <c r="L41" s="43"/>
      <c r="M41" s="43"/>
      <c r="N41" s="38"/>
      <c r="X41" s="44"/>
    </row>
    <row r="42" spans="1:34" ht="13.5" customHeight="1">
      <c r="B42" s="20" t="s">
        <v>67</v>
      </c>
      <c r="C42" s="41"/>
      <c r="D42" s="22"/>
      <c r="E42" s="7" t="s">
        <v>68</v>
      </c>
      <c r="H42" s="112" t="s">
        <v>69</v>
      </c>
      <c r="I42" s="113"/>
      <c r="J42" s="37" t="s">
        <v>61</v>
      </c>
      <c r="K42" s="110"/>
      <c r="L42" s="43" t="s">
        <v>70</v>
      </c>
      <c r="M42" s="43"/>
      <c r="N42" s="38"/>
      <c r="X42" s="44"/>
    </row>
    <row r="43" spans="1:34" ht="13.5" customHeight="1">
      <c r="B43" s="9" t="s">
        <v>71</v>
      </c>
      <c r="D43" s="30"/>
      <c r="E43" s="7" t="s">
        <v>72</v>
      </c>
      <c r="H43" s="114"/>
      <c r="I43" s="115"/>
      <c r="J43" s="37" t="s">
        <v>73</v>
      </c>
      <c r="K43" s="110"/>
      <c r="L43" s="43" t="s">
        <v>74</v>
      </c>
      <c r="M43" s="43"/>
      <c r="N43" s="333" t="s">
        <v>75</v>
      </c>
      <c r="O43" s="334"/>
      <c r="P43" s="334"/>
      <c r="Q43" s="334"/>
      <c r="R43" s="334"/>
      <c r="S43" s="334"/>
      <c r="T43" s="334"/>
      <c r="U43" s="334"/>
      <c r="V43" s="334"/>
      <c r="W43" s="334"/>
      <c r="X43" s="335"/>
    </row>
    <row r="44" spans="1:34" ht="13.5" customHeight="1">
      <c r="B44" s="51"/>
      <c r="C44" s="52"/>
      <c r="D44" s="53"/>
      <c r="E44" s="52"/>
      <c r="F44" s="52"/>
      <c r="G44" s="52"/>
      <c r="H44" s="336" t="s">
        <v>732</v>
      </c>
      <c r="I44" s="337"/>
      <c r="J44" s="336" t="s">
        <v>731</v>
      </c>
      <c r="K44" s="337"/>
      <c r="L44" s="52"/>
      <c r="M44" s="56"/>
      <c r="N44" s="338" t="s">
        <v>76</v>
      </c>
      <c r="O44" s="339"/>
      <c r="P44" s="339"/>
      <c r="Q44" s="339"/>
      <c r="R44" s="339"/>
      <c r="S44" s="339"/>
      <c r="T44" s="339"/>
      <c r="U44" s="339"/>
      <c r="V44" s="339"/>
      <c r="W44" s="339"/>
      <c r="X44" s="340"/>
    </row>
    <row r="45" spans="1:34" ht="13.5" customHeight="1"/>
    <row r="46" spans="1:34" ht="13.5" customHeight="1"/>
    <row r="47" spans="1:34" ht="13.5" customHeight="1"/>
    <row r="48" spans="1:34" ht="8.5" customHeight="1"/>
    <row r="49" spans="2:27" ht="13.5" customHeight="1">
      <c r="B49" s="116"/>
      <c r="C49" s="116"/>
      <c r="E49" s="117"/>
      <c r="F49" s="117"/>
      <c r="H49" s="116"/>
      <c r="J49" s="116"/>
    </row>
    <row r="50" spans="2:27" s="1" customFormat="1" ht="22.5" customHeight="1">
      <c r="B50" s="116"/>
      <c r="C50" s="116"/>
      <c r="D50" s="7"/>
      <c r="E50" s="116"/>
      <c r="F50" s="116"/>
      <c r="G50" s="7"/>
      <c r="H50" s="116"/>
      <c r="J50" s="116"/>
      <c r="K50" s="7"/>
      <c r="L50" s="7"/>
      <c r="O50" s="7"/>
      <c r="P50" s="7"/>
      <c r="Q50" s="7"/>
      <c r="R50" s="7"/>
      <c r="S50" s="7"/>
      <c r="T50" s="7"/>
      <c r="U50" s="7"/>
      <c r="V50" s="7"/>
      <c r="W50" s="7"/>
      <c r="X50" s="11"/>
      <c r="Y50" s="7"/>
      <c r="Z50" s="7"/>
      <c r="AA50" s="7"/>
    </row>
    <row r="51" spans="2:27" s="1" customFormat="1" ht="22.5" customHeight="1">
      <c r="B51" s="116"/>
      <c r="C51" s="116"/>
      <c r="D51" s="7"/>
      <c r="E51" s="7"/>
      <c r="F51" s="7"/>
      <c r="G51" s="7"/>
      <c r="H51" s="116"/>
      <c r="J51" s="116"/>
      <c r="K51" s="118"/>
      <c r="L51" s="7"/>
      <c r="O51" s="7"/>
      <c r="P51" s="7"/>
      <c r="Q51" s="7"/>
      <c r="R51" s="7"/>
      <c r="S51" s="7"/>
      <c r="T51" s="7"/>
      <c r="U51" s="7"/>
      <c r="V51" s="7"/>
      <c r="W51" s="7"/>
      <c r="X51" s="11"/>
      <c r="Y51" s="7"/>
      <c r="Z51" s="7"/>
      <c r="AA51" s="7"/>
    </row>
    <row r="52" spans="2:27" s="1" customFormat="1" ht="22.5" customHeight="1">
      <c r="B52" s="116"/>
      <c r="C52" s="116"/>
      <c r="D52" s="7"/>
      <c r="E52" s="7"/>
      <c r="F52" s="7"/>
      <c r="G52" s="7"/>
      <c r="H52" s="116"/>
      <c r="J52" s="116"/>
      <c r="K52" s="7"/>
      <c r="L52" s="7"/>
      <c r="O52" s="7"/>
      <c r="P52" s="7"/>
      <c r="Q52" s="7"/>
      <c r="R52" s="7"/>
      <c r="S52" s="7"/>
      <c r="T52" s="7"/>
      <c r="U52" s="7"/>
      <c r="V52" s="7"/>
      <c r="W52" s="7"/>
      <c r="X52" s="11"/>
      <c r="Y52" s="7"/>
      <c r="Z52" s="7"/>
      <c r="AA52" s="7"/>
    </row>
    <row r="53" spans="2:27" s="1" customFormat="1" ht="22.5" customHeight="1">
      <c r="B53" s="116"/>
      <c r="C53" s="116"/>
      <c r="D53" s="7"/>
      <c r="E53" s="7"/>
      <c r="F53" s="7"/>
      <c r="G53" s="7"/>
      <c r="H53" s="116"/>
      <c r="J53" s="116"/>
      <c r="K53" s="7"/>
      <c r="L53" s="7"/>
      <c r="O53" s="7"/>
      <c r="P53" s="7"/>
      <c r="Q53" s="7"/>
      <c r="R53" s="7"/>
      <c r="S53" s="7"/>
      <c r="T53" s="7"/>
      <c r="U53" s="7"/>
      <c r="V53" s="7"/>
      <c r="W53" s="7"/>
      <c r="X53" s="11"/>
      <c r="Y53" s="7"/>
      <c r="Z53" s="7"/>
      <c r="AA53" s="7"/>
    </row>
    <row r="54" spans="2:27" s="1" customFormat="1" ht="22.5" customHeight="1">
      <c r="B54" s="116"/>
      <c r="C54" s="116"/>
      <c r="D54" s="7"/>
      <c r="E54" s="7"/>
      <c r="F54" s="7"/>
      <c r="G54" s="7"/>
      <c r="H54" s="116"/>
      <c r="J54" s="116"/>
      <c r="K54" s="7"/>
      <c r="L54" s="7"/>
      <c r="O54" s="7"/>
      <c r="P54" s="7"/>
      <c r="Q54" s="7"/>
      <c r="R54" s="7"/>
      <c r="S54" s="7"/>
      <c r="T54" s="7"/>
      <c r="U54" s="7"/>
      <c r="V54" s="7"/>
      <c r="W54" s="7"/>
      <c r="X54" s="11"/>
      <c r="Y54" s="7"/>
      <c r="Z54" s="7"/>
      <c r="AA54" s="7"/>
    </row>
    <row r="55" spans="2:27" s="1" customFormat="1" ht="22.5" customHeight="1">
      <c r="B55" s="116"/>
      <c r="C55" s="116"/>
      <c r="D55" s="7"/>
      <c r="E55" s="7"/>
      <c r="F55" s="7"/>
      <c r="G55" s="7"/>
      <c r="H55" s="116"/>
      <c r="J55" s="116"/>
      <c r="K55" s="7"/>
      <c r="L55" s="7"/>
      <c r="O55" s="7"/>
      <c r="P55" s="7"/>
      <c r="Q55" s="7"/>
      <c r="R55" s="7"/>
      <c r="S55" s="7"/>
      <c r="T55" s="7"/>
      <c r="U55" s="7"/>
      <c r="V55" s="7"/>
      <c r="W55" s="7"/>
      <c r="X55" s="11"/>
      <c r="Y55" s="7"/>
      <c r="Z55" s="7"/>
      <c r="AA55" s="7"/>
    </row>
    <row r="56" spans="2:27" s="1" customFormat="1" ht="22.5" customHeight="1">
      <c r="B56" s="116"/>
      <c r="C56" s="116"/>
      <c r="D56" s="7"/>
      <c r="E56" s="7"/>
      <c r="F56" s="7"/>
      <c r="G56" s="7"/>
      <c r="H56" s="116"/>
      <c r="J56" s="116"/>
      <c r="K56" s="7"/>
      <c r="L56" s="7"/>
      <c r="O56" s="7"/>
      <c r="P56" s="7"/>
      <c r="Q56" s="7"/>
      <c r="R56" s="7"/>
      <c r="S56" s="7"/>
      <c r="T56" s="7"/>
      <c r="U56" s="7"/>
      <c r="V56" s="7"/>
      <c r="W56" s="7"/>
      <c r="X56" s="11"/>
      <c r="Y56" s="7"/>
      <c r="Z56" s="7"/>
      <c r="AA56" s="7"/>
    </row>
    <row r="57" spans="2:27" s="1" customFormat="1" ht="22.5" customHeight="1">
      <c r="B57" s="116"/>
      <c r="C57" s="116"/>
      <c r="D57" s="7"/>
      <c r="E57" s="7"/>
      <c r="F57" s="7"/>
      <c r="G57" s="7"/>
      <c r="H57" s="116"/>
      <c r="J57" s="116"/>
      <c r="K57" s="7"/>
      <c r="L57" s="7"/>
      <c r="O57" s="7"/>
      <c r="P57" s="7"/>
      <c r="Q57" s="7"/>
      <c r="R57" s="7"/>
      <c r="S57" s="7"/>
      <c r="T57" s="7"/>
      <c r="U57" s="7"/>
      <c r="V57" s="7"/>
      <c r="W57" s="7"/>
      <c r="X57" s="11"/>
      <c r="Y57" s="7"/>
      <c r="Z57" s="7"/>
      <c r="AA57" s="7"/>
    </row>
    <row r="58" spans="2:27" s="1" customFormat="1" ht="22.5" customHeight="1">
      <c r="B58" s="116"/>
      <c r="C58" s="116"/>
      <c r="D58" s="7"/>
      <c r="E58" s="7"/>
      <c r="F58" s="7"/>
      <c r="G58" s="7"/>
      <c r="H58" s="116"/>
      <c r="J58" s="116"/>
      <c r="K58" s="7"/>
      <c r="L58" s="7"/>
      <c r="O58" s="7"/>
      <c r="P58" s="7"/>
      <c r="Q58" s="7"/>
      <c r="R58" s="7"/>
      <c r="S58" s="7"/>
      <c r="T58" s="7"/>
      <c r="U58" s="7"/>
      <c r="V58" s="7"/>
      <c r="W58" s="7"/>
      <c r="X58" s="11"/>
      <c r="Y58" s="7"/>
      <c r="Z58" s="7"/>
      <c r="AA58" s="7"/>
    </row>
    <row r="59" spans="2:27" s="1" customFormat="1" ht="22.5" customHeight="1">
      <c r="B59" s="116"/>
      <c r="C59" s="116"/>
      <c r="D59" s="7"/>
      <c r="E59" s="7"/>
      <c r="F59" s="7"/>
      <c r="G59" s="7"/>
      <c r="H59" s="116"/>
      <c r="J59" s="116"/>
      <c r="K59" s="7"/>
      <c r="L59" s="7"/>
      <c r="O59" s="7"/>
      <c r="P59" s="7"/>
      <c r="Q59" s="7"/>
      <c r="R59" s="7"/>
      <c r="S59" s="7"/>
      <c r="T59" s="7"/>
      <c r="U59" s="7"/>
      <c r="V59" s="7"/>
      <c r="W59" s="7"/>
      <c r="X59" s="11"/>
      <c r="Y59" s="7"/>
      <c r="Z59" s="7"/>
      <c r="AA59" s="7"/>
    </row>
    <row r="60" spans="2:27" s="1" customFormat="1" ht="22.5" customHeight="1">
      <c r="B60" s="116"/>
      <c r="C60" s="116"/>
      <c r="D60" s="7"/>
      <c r="E60" s="7"/>
      <c r="F60" s="7"/>
      <c r="G60" s="7"/>
      <c r="H60" s="116"/>
      <c r="J60" s="116"/>
      <c r="K60" s="7"/>
      <c r="L60" s="7"/>
      <c r="O60" s="7"/>
      <c r="P60" s="7"/>
      <c r="Q60" s="7"/>
      <c r="R60" s="7"/>
      <c r="S60" s="7"/>
      <c r="T60" s="7"/>
      <c r="U60" s="7"/>
      <c r="V60" s="7"/>
      <c r="W60" s="7"/>
      <c r="X60" s="11"/>
      <c r="Y60" s="7"/>
      <c r="Z60" s="7"/>
      <c r="AA60" s="7"/>
    </row>
    <row r="61" spans="2:27" s="1" customFormat="1" ht="22.5" customHeight="1">
      <c r="B61" s="116"/>
      <c r="C61" s="116"/>
      <c r="D61" s="7"/>
      <c r="E61" s="7"/>
      <c r="F61" s="7"/>
      <c r="G61" s="7"/>
      <c r="H61" s="116"/>
      <c r="J61" s="116"/>
      <c r="K61" s="7"/>
      <c r="L61" s="7"/>
      <c r="O61" s="7"/>
      <c r="P61" s="7"/>
      <c r="Q61" s="7"/>
      <c r="R61" s="7"/>
      <c r="S61" s="7"/>
      <c r="T61" s="7"/>
      <c r="U61" s="7"/>
      <c r="V61" s="7"/>
      <c r="W61" s="7"/>
      <c r="X61" s="11"/>
      <c r="Y61" s="7"/>
      <c r="Z61" s="7"/>
      <c r="AA61" s="7"/>
    </row>
    <row r="62" spans="2:27" s="1" customFormat="1" ht="22.5" customHeight="1">
      <c r="B62" s="116"/>
      <c r="C62" s="116"/>
      <c r="D62" s="7"/>
      <c r="E62" s="7"/>
      <c r="F62" s="7"/>
      <c r="G62" s="7"/>
      <c r="H62" s="116"/>
      <c r="J62" s="116"/>
      <c r="K62" s="7"/>
      <c r="L62" s="7"/>
      <c r="O62" s="7"/>
      <c r="P62" s="7"/>
      <c r="Q62" s="7"/>
      <c r="R62" s="7"/>
      <c r="S62" s="7"/>
      <c r="T62" s="7"/>
      <c r="U62" s="7"/>
      <c r="V62" s="7"/>
      <c r="W62" s="7"/>
      <c r="X62" s="11"/>
      <c r="Y62" s="7"/>
      <c r="Z62" s="7"/>
      <c r="AA62" s="7"/>
    </row>
    <row r="63" spans="2:27" s="1" customFormat="1" ht="22.5" customHeight="1">
      <c r="B63" s="116"/>
      <c r="C63" s="116"/>
      <c r="D63" s="7"/>
      <c r="E63" s="7"/>
      <c r="F63" s="7"/>
      <c r="G63" s="7"/>
      <c r="H63" s="116"/>
      <c r="J63" s="116"/>
      <c r="K63" s="7"/>
      <c r="L63" s="7"/>
      <c r="O63" s="7"/>
      <c r="P63" s="7"/>
      <c r="Q63" s="7"/>
      <c r="R63" s="7"/>
      <c r="S63" s="7"/>
      <c r="T63" s="7"/>
      <c r="U63" s="7"/>
      <c r="V63" s="7"/>
      <c r="W63" s="7"/>
      <c r="X63" s="11"/>
      <c r="Y63" s="7"/>
      <c r="Z63" s="7"/>
      <c r="AA63" s="7"/>
    </row>
    <row r="64" spans="2:27" s="1" customFormat="1" ht="22.5" customHeight="1">
      <c r="B64" s="116"/>
      <c r="C64" s="116"/>
      <c r="D64" s="7"/>
      <c r="E64" s="7"/>
      <c r="F64" s="7"/>
      <c r="G64" s="7"/>
      <c r="H64" s="116"/>
      <c r="J64" s="116"/>
      <c r="K64" s="7"/>
      <c r="L64" s="7"/>
      <c r="O64" s="7"/>
      <c r="P64" s="7"/>
      <c r="Q64" s="7"/>
      <c r="R64" s="7"/>
      <c r="S64" s="7"/>
      <c r="T64" s="7"/>
      <c r="U64" s="7"/>
      <c r="V64" s="7"/>
      <c r="W64" s="7"/>
      <c r="X64" s="11"/>
      <c r="Y64" s="7"/>
      <c r="Z64" s="7"/>
      <c r="AA64" s="7"/>
    </row>
    <row r="65" spans="2:27" s="1" customFormat="1" ht="22.5" customHeight="1">
      <c r="B65" s="116"/>
      <c r="C65" s="116"/>
      <c r="D65" s="7"/>
      <c r="E65" s="7"/>
      <c r="F65" s="7"/>
      <c r="G65" s="7"/>
      <c r="H65" s="116"/>
      <c r="J65" s="116"/>
      <c r="K65" s="7"/>
      <c r="L65" s="7"/>
      <c r="O65" s="7"/>
      <c r="P65" s="7"/>
      <c r="Q65" s="7"/>
      <c r="R65" s="7"/>
      <c r="S65" s="7"/>
      <c r="T65" s="7"/>
      <c r="U65" s="7"/>
      <c r="V65" s="7"/>
      <c r="W65" s="7"/>
      <c r="X65" s="11"/>
      <c r="Y65" s="7"/>
      <c r="Z65" s="7"/>
      <c r="AA65" s="7"/>
    </row>
    <row r="66" spans="2:27" s="1" customFormat="1" ht="22.5" customHeight="1">
      <c r="B66" s="116"/>
      <c r="C66" s="116"/>
      <c r="D66" s="7"/>
      <c r="E66" s="7"/>
      <c r="F66" s="7"/>
      <c r="G66" s="7"/>
      <c r="H66" s="116"/>
      <c r="J66" s="116"/>
      <c r="K66" s="7"/>
      <c r="L66" s="7"/>
      <c r="O66" s="7"/>
      <c r="P66" s="7"/>
      <c r="Q66" s="7"/>
      <c r="R66" s="7"/>
      <c r="S66" s="7"/>
      <c r="T66" s="7"/>
      <c r="U66" s="7"/>
      <c r="V66" s="7"/>
      <c r="W66" s="7"/>
      <c r="X66" s="11"/>
      <c r="Y66" s="7"/>
      <c r="Z66" s="7"/>
      <c r="AA66" s="7"/>
    </row>
    <row r="67" spans="2:27" s="1" customFormat="1" ht="22.5" customHeight="1">
      <c r="B67" s="116"/>
      <c r="C67" s="116"/>
      <c r="D67" s="7"/>
      <c r="E67" s="7"/>
      <c r="F67" s="7"/>
      <c r="G67" s="7"/>
      <c r="H67" s="116"/>
      <c r="J67" s="116"/>
      <c r="K67" s="7"/>
      <c r="L67" s="7"/>
      <c r="O67" s="7"/>
      <c r="P67" s="7"/>
      <c r="Q67" s="7"/>
      <c r="R67" s="7"/>
      <c r="S67" s="7"/>
      <c r="T67" s="7"/>
      <c r="U67" s="7"/>
      <c r="V67" s="7"/>
      <c r="W67" s="7"/>
      <c r="X67" s="11"/>
      <c r="Y67" s="7"/>
      <c r="Z67" s="7"/>
      <c r="AA67" s="7"/>
    </row>
    <row r="68" spans="2:27" s="1" customFormat="1" ht="22.5" customHeight="1">
      <c r="B68" s="116"/>
      <c r="C68" s="116"/>
      <c r="D68" s="7"/>
      <c r="E68" s="7"/>
      <c r="F68" s="7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7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2.5" customHeight="1">
      <c r="B81" s="116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2.5" customHeight="1">
      <c r="B82" s="116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ht="20">
      <c r="C83" s="116"/>
      <c r="H83" s="116"/>
      <c r="J83" s="116"/>
    </row>
    <row r="84" spans="2:27" s="1" customFormat="1" ht="20">
      <c r="B84" s="7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0">
      <c r="B85" s="7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0">
      <c r="B86" s="7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0">
      <c r="B87" s="7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0">
      <c r="B88" s="7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0">
      <c r="B89" s="7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0">
      <c r="B90" s="7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0">
      <c r="B91" s="7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0">
      <c r="B92" s="7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s="1" customFormat="1" ht="20">
      <c r="B93" s="7"/>
      <c r="C93" s="116"/>
      <c r="D93" s="7"/>
      <c r="E93" s="7"/>
      <c r="F93" s="7"/>
      <c r="G93" s="7"/>
      <c r="H93" s="116"/>
      <c r="J93" s="116"/>
      <c r="K93" s="7"/>
      <c r="L93" s="7"/>
      <c r="O93" s="7"/>
      <c r="P93" s="7"/>
      <c r="Q93" s="7"/>
      <c r="R93" s="7"/>
      <c r="S93" s="7"/>
      <c r="T93" s="7"/>
      <c r="U93" s="7"/>
      <c r="V93" s="7"/>
      <c r="W93" s="7"/>
      <c r="X93" s="11"/>
      <c r="Y93" s="7"/>
      <c r="Z93" s="7"/>
      <c r="AA93" s="7"/>
    </row>
    <row r="94" spans="2:27" s="1" customFormat="1" ht="20">
      <c r="B94" s="7"/>
      <c r="C94" s="116"/>
      <c r="D94" s="7"/>
      <c r="E94" s="7"/>
      <c r="F94" s="7"/>
      <c r="G94" s="7"/>
      <c r="H94" s="116"/>
      <c r="J94" s="116"/>
      <c r="K94" s="7"/>
      <c r="L94" s="7"/>
      <c r="O94" s="7"/>
      <c r="P94" s="7"/>
      <c r="Q94" s="7"/>
      <c r="R94" s="7"/>
      <c r="S94" s="7"/>
      <c r="T94" s="7"/>
      <c r="U94" s="7"/>
      <c r="V94" s="7"/>
      <c r="W94" s="7"/>
      <c r="X94" s="11"/>
      <c r="Y94" s="7"/>
      <c r="Z94" s="7"/>
      <c r="AA94" s="7"/>
    </row>
    <row r="95" spans="2:27" ht="20">
      <c r="C95" s="116"/>
      <c r="H95" s="116"/>
      <c r="J95" s="116"/>
    </row>
    <row r="96" spans="2:27" ht="20">
      <c r="C96" s="116"/>
      <c r="H96" s="116"/>
      <c r="J96" s="116"/>
    </row>
    <row r="97" spans="3:10" ht="20">
      <c r="C97" s="116"/>
      <c r="H97" s="116"/>
      <c r="J97" s="116"/>
    </row>
    <row r="98" spans="3:10" ht="20">
      <c r="C98" s="116"/>
      <c r="H98" s="116"/>
      <c r="J98" s="116"/>
    </row>
    <row r="99" spans="3:10" ht="20">
      <c r="C99" s="116"/>
      <c r="H99" s="116"/>
      <c r="J99" s="116"/>
    </row>
    <row r="100" spans="3:10" ht="20">
      <c r="C100" s="116"/>
      <c r="H100" s="116"/>
      <c r="J100" s="116"/>
    </row>
    <row r="101" spans="3:10" ht="20">
      <c r="C101" s="116"/>
      <c r="H101" s="116"/>
      <c r="J101" s="116"/>
    </row>
    <row r="102" spans="3:10" ht="20">
      <c r="C102" s="116"/>
      <c r="H102" s="116"/>
      <c r="J102" s="116"/>
    </row>
    <row r="103" spans="3:10" ht="20">
      <c r="C103" s="116"/>
      <c r="H103" s="116"/>
      <c r="J103" s="116"/>
    </row>
    <row r="104" spans="3:10" ht="20">
      <c r="C104" s="116"/>
      <c r="H104" s="116"/>
      <c r="J104" s="116"/>
    </row>
    <row r="105" spans="3:10" ht="20">
      <c r="C105" s="116"/>
      <c r="H105" s="116"/>
      <c r="J105" s="116"/>
    </row>
    <row r="106" spans="3:10" ht="20">
      <c r="C106" s="116"/>
      <c r="H106" s="116"/>
      <c r="J106" s="116"/>
    </row>
    <row r="107" spans="3:10" ht="20">
      <c r="C107" s="116"/>
      <c r="H107" s="116"/>
      <c r="J107" s="116"/>
    </row>
    <row r="108" spans="3:10" ht="20">
      <c r="C108" s="116"/>
      <c r="H108" s="116"/>
      <c r="J108" s="116"/>
    </row>
    <row r="109" spans="3:10" ht="20">
      <c r="C109" s="116"/>
      <c r="H109" s="116"/>
      <c r="J109" s="116"/>
    </row>
    <row r="110" spans="3:10" ht="20">
      <c r="C110" s="116"/>
      <c r="H110" s="116"/>
      <c r="J110" s="116"/>
    </row>
    <row r="111" spans="3:10" ht="20">
      <c r="C111" s="116"/>
      <c r="H111" s="116"/>
      <c r="J111" s="116"/>
    </row>
    <row r="112" spans="3:10" ht="20">
      <c r="C112" s="116"/>
      <c r="H112" s="116"/>
      <c r="J112" s="116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  <row r="154" spans="3:10" ht="20">
      <c r="C154" s="116"/>
      <c r="H154" s="116"/>
      <c r="J154" s="116"/>
    </row>
    <row r="155" spans="3:10" ht="20">
      <c r="C155" s="116"/>
      <c r="H155" s="116"/>
      <c r="J155" s="116"/>
    </row>
  </sheetData>
  <mergeCells count="16">
    <mergeCell ref="P31:V31"/>
    <mergeCell ref="B9:C9"/>
    <mergeCell ref="P18:V18"/>
    <mergeCell ref="P19:V19"/>
    <mergeCell ref="P20:V20"/>
    <mergeCell ref="P21:V21"/>
    <mergeCell ref="P27:V27"/>
    <mergeCell ref="P24:V24"/>
    <mergeCell ref="P28:V28"/>
    <mergeCell ref="P29:V29"/>
    <mergeCell ref="N38:X38"/>
    <mergeCell ref="H40:I40"/>
    <mergeCell ref="N43:X43"/>
    <mergeCell ref="H44:I44"/>
    <mergeCell ref="J44:K44"/>
    <mergeCell ref="N44:X44"/>
  </mergeCells>
  <printOptions horizontalCentered="1" verticalCentered="1"/>
  <pageMargins left="0" right="0" top="0.17" bottom="1.66" header="0" footer="1.46"/>
  <pageSetup paperSize="9" scale="60" firstPageNumber="4294963191" fitToHeight="2" orientation="landscape" horizontalDpi="4294967295" verticalDpi="4294967295" r:id="rId1"/>
  <headerFooter alignWithMargins="0"/>
  <rowBreaks count="1" manualBreakCount="1">
    <brk id="50" max="2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H173"/>
  <sheetViews>
    <sheetView showGridLines="0" view="pageBreakPreview" zoomScale="50" zoomScaleNormal="60" zoomScaleSheetLayoutView="50" workbookViewId="0">
      <pane xSplit="4" ySplit="18" topLeftCell="E31" activePane="bottomRight" state="frozen"/>
      <selection activeCell="K57" sqref="K57"/>
      <selection pane="topRight" activeCell="K57" sqref="K57"/>
      <selection pane="bottomLeft" activeCell="K57" sqref="K57"/>
      <selection pane="bottomRight" activeCell="K57" sqref="K57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5" style="7" customWidth="1"/>
    <col min="4" max="4" width="13.81640625" style="7" customWidth="1"/>
    <col min="5" max="5" width="11.453125" style="7" customWidth="1"/>
    <col min="6" max="6" width="5.54296875" style="7" customWidth="1"/>
    <col min="7" max="7" width="13.8164062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5" style="7" customWidth="1"/>
    <col min="12" max="12" width="9.17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5" customHeight="1">
      <c r="B1" s="10"/>
      <c r="C1" s="10"/>
    </row>
    <row r="2" spans="2:24" ht="9" hidden="1" customHeight="1">
      <c r="P2" s="12"/>
      <c r="Q2" s="12"/>
      <c r="R2" s="12"/>
      <c r="S2" s="12"/>
      <c r="T2" s="12"/>
      <c r="U2" s="12"/>
      <c r="V2" s="12"/>
    </row>
    <row r="3" spans="2:24" ht="21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3.5" customHeight="1"/>
    <row r="5" spans="2:24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7">
        <v>4380192</v>
      </c>
      <c r="D9" s="30"/>
      <c r="E9" s="37" t="s">
        <v>14</v>
      </c>
      <c r="H9" s="38" t="s">
        <v>15</v>
      </c>
      <c r="I9" s="39"/>
      <c r="J9" s="37" t="s">
        <v>303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166"/>
      <c r="K10" s="167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304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16" customHeight="1">
      <c r="A18" s="123"/>
      <c r="B18" s="2"/>
      <c r="C18" s="124" t="s">
        <v>205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16" customHeight="1">
      <c r="A19" s="123"/>
      <c r="B19" s="2">
        <v>1</v>
      </c>
      <c r="C19" s="133" t="s">
        <v>204</v>
      </c>
      <c r="D19" s="125" t="s">
        <v>206</v>
      </c>
      <c r="E19" s="3">
        <v>40</v>
      </c>
      <c r="F19" s="87" t="s">
        <v>301</v>
      </c>
      <c r="G19" s="92"/>
      <c r="H19" s="127">
        <v>12.9</v>
      </c>
      <c r="I19" s="97">
        <f>IF(E19&gt;0,E19*H19,"-")</f>
        <v>516</v>
      </c>
      <c r="J19" s="128" t="s">
        <v>49</v>
      </c>
      <c r="K19" s="128" t="s">
        <v>50</v>
      </c>
      <c r="L19" s="89"/>
      <c r="M19" s="129">
        <v>35</v>
      </c>
      <c r="N19" s="129">
        <f>E19*0.75</f>
        <v>30</v>
      </c>
      <c r="O19" s="4" t="e">
        <f>IF(C19=[28]Data!#REF!,[28]Data!#REF!,(IF(C19=[28]Data!#REF!,[28]Data!#REF!,(IF(C19=[28]Data!#REF!,[28]Data!#REF!,(IF(C19=[28]Data!B154,[28]Data!G154,(IF(C19=[28]Data!B157,[28]Data!G157,(IF(C19=[28]Data!#REF!,[28]Data!#REF!,(IF(C19=[28]Data!#REF!,[28]Data!#REF!,(IF(C19=[28]Data!#REF!,[28]Data!#REF!,[28]Data!#REF!)))))))))))))))&amp;IF(C19=[28]Data!#REF!,[28]Data!#REF!,(IF(C19=[28]Data!#REF!,[28]Data!#REF!,(IF(C19=[28]Data!#REF!,[28]Data!#REF!,(IF(C19=[28]Data!#REF!,[28]Data!#REF!,(IF(C19=[28]Data!#REF!,[28]Data!#REF!,(IF(C19=[28]Data!#REF!,[28]Data!G848,(IF(C19=[28]Data!#REF!,[28]Data!#REF!,(IF(C19=[28]Data!#REF!,[28]Data!#REF!,[28]Data!#REF!)))))))))))))))&amp;IF(C19=[28]Data!B185,[28]Data!G185,(IF(C19=[28]Data!#REF!,[28]Data!#REF!,(IF(C19=[28]Data!#REF!,[28]Data!#REF!,(IF(C19=[28]Data!#REF!,[28]Data!#REF!,(IF(C19=[28]Data!#REF!,[28]Data!#REF!,[28]Data!#REF!)))))))))</f>
        <v>#REF!</v>
      </c>
      <c r="P19" s="325" t="s">
        <v>302</v>
      </c>
      <c r="Q19" s="326"/>
      <c r="R19" s="326"/>
      <c r="S19" s="326"/>
      <c r="T19" s="326"/>
      <c r="U19" s="326"/>
      <c r="V19" s="327"/>
      <c r="W19" s="6"/>
      <c r="X19" s="130">
        <f>N19/$M$19*$AA$19</f>
        <v>0.10028571428571428</v>
      </c>
      <c r="Y19" s="131"/>
      <c r="Z19" s="131"/>
      <c r="AA19" s="130">
        <f>65*60*30/1000000</f>
        <v>0.11700000000000001</v>
      </c>
      <c r="AB19" s="131"/>
      <c r="AC19" s="131"/>
      <c r="AD19" s="131"/>
      <c r="AE19" s="131"/>
      <c r="AF19" s="131"/>
      <c r="AG19" s="131"/>
      <c r="AH19" s="131"/>
    </row>
    <row r="20" spans="1:34" s="132" customFormat="1" ht="16" customHeight="1">
      <c r="A20" s="123"/>
      <c r="B20" s="2"/>
      <c r="C20" s="133"/>
      <c r="D20" s="125"/>
      <c r="E20" s="3"/>
      <c r="F20" s="87"/>
      <c r="G20" s="92"/>
      <c r="H20" s="127"/>
      <c r="I20" s="97"/>
      <c r="J20" s="128"/>
      <c r="K20" s="128"/>
      <c r="L20" s="89"/>
      <c r="M20" s="129"/>
      <c r="N20" s="129"/>
      <c r="O20" s="4"/>
      <c r="P20" s="163"/>
      <c r="Q20" s="164"/>
      <c r="R20" s="164"/>
      <c r="S20" s="164"/>
      <c r="T20" s="164"/>
      <c r="U20" s="164"/>
      <c r="V20" s="165"/>
      <c r="W20" s="6"/>
      <c r="X20" s="130"/>
      <c r="Y20" s="131"/>
      <c r="Z20" s="131"/>
      <c r="AA20" s="168"/>
      <c r="AB20" s="131"/>
      <c r="AC20" s="131"/>
      <c r="AD20" s="131"/>
      <c r="AE20" s="131"/>
      <c r="AF20" s="131"/>
      <c r="AG20" s="131"/>
      <c r="AH20" s="131"/>
    </row>
    <row r="21" spans="1:34" s="132" customFormat="1" ht="16" customHeight="1">
      <c r="A21" s="123"/>
      <c r="B21" s="2"/>
      <c r="C21" s="124"/>
      <c r="D21" s="125"/>
      <c r="E21" s="126"/>
      <c r="F21" s="87"/>
      <c r="G21" s="88"/>
      <c r="H21" s="127"/>
      <c r="I21" s="97"/>
      <c r="J21" s="128"/>
      <c r="K21" s="128"/>
      <c r="L21" s="89"/>
      <c r="M21" s="129"/>
      <c r="N21" s="129"/>
      <c r="O21" s="4"/>
      <c r="P21" s="325"/>
      <c r="Q21" s="326"/>
      <c r="R21" s="326"/>
      <c r="S21" s="326"/>
      <c r="T21" s="326"/>
      <c r="U21" s="326"/>
      <c r="V21" s="327"/>
      <c r="W21" s="6"/>
      <c r="X21" s="130"/>
      <c r="Y21" s="131"/>
      <c r="Z21" s="131"/>
      <c r="AA21" s="131"/>
      <c r="AB21" s="131"/>
      <c r="AC21" s="131"/>
      <c r="AD21" s="131"/>
      <c r="AE21" s="131"/>
      <c r="AF21" s="131"/>
      <c r="AG21" s="131"/>
      <c r="AH21" s="131"/>
    </row>
    <row r="22" spans="1:34" s="132" customFormat="1" ht="16" customHeight="1">
      <c r="A22" s="123"/>
      <c r="B22" s="2"/>
      <c r="C22" s="133"/>
      <c r="D22" s="125"/>
      <c r="E22" s="3"/>
      <c r="F22" s="87"/>
      <c r="G22" s="92"/>
      <c r="H22" s="127"/>
      <c r="I22" s="97"/>
      <c r="J22" s="128"/>
      <c r="K22" s="128"/>
      <c r="L22" s="89"/>
      <c r="M22" s="129"/>
      <c r="N22" s="129"/>
      <c r="O22" s="4"/>
      <c r="P22" s="325"/>
      <c r="Q22" s="326"/>
      <c r="R22" s="326"/>
      <c r="S22" s="326"/>
      <c r="T22" s="326"/>
      <c r="U22" s="326"/>
      <c r="V22" s="327"/>
      <c r="W22" s="6"/>
      <c r="X22" s="130"/>
      <c r="Y22" s="131"/>
      <c r="Z22" s="131"/>
      <c r="AA22" s="130"/>
      <c r="AB22" s="131"/>
      <c r="AC22" s="131"/>
      <c r="AD22" s="131"/>
      <c r="AE22" s="131"/>
      <c r="AF22" s="131"/>
      <c r="AG22" s="131"/>
      <c r="AH22" s="131"/>
    </row>
    <row r="23" spans="1:34" s="132" customFormat="1" ht="16" customHeight="1">
      <c r="A23" s="123"/>
      <c r="B23" s="2"/>
      <c r="C23" s="133"/>
      <c r="D23" s="125"/>
      <c r="E23" s="3"/>
      <c r="F23" s="87"/>
      <c r="G23" s="92"/>
      <c r="H23" s="127"/>
      <c r="I23" s="97"/>
      <c r="J23" s="128"/>
      <c r="K23" s="128"/>
      <c r="L23" s="89"/>
      <c r="M23" s="129"/>
      <c r="N23" s="129"/>
      <c r="O23" s="4"/>
      <c r="P23" s="163"/>
      <c r="Q23" s="164"/>
      <c r="R23" s="164"/>
      <c r="S23" s="164"/>
      <c r="T23" s="164"/>
      <c r="U23" s="164"/>
      <c r="V23" s="165"/>
      <c r="W23" s="6"/>
      <c r="X23" s="130"/>
      <c r="Y23" s="131"/>
      <c r="Z23" s="131"/>
      <c r="AA23" s="168"/>
      <c r="AB23" s="131"/>
      <c r="AC23" s="131"/>
      <c r="AD23" s="131"/>
      <c r="AE23" s="131"/>
      <c r="AF23" s="131"/>
      <c r="AG23" s="131"/>
      <c r="AH23" s="131"/>
    </row>
    <row r="24" spans="1:34" s="132" customFormat="1" ht="16" customHeight="1">
      <c r="A24" s="123"/>
      <c r="B24" s="2"/>
      <c r="C24" s="124"/>
      <c r="D24" s="125"/>
      <c r="E24" s="3"/>
      <c r="F24" s="87"/>
      <c r="G24" s="92"/>
      <c r="H24" s="127"/>
      <c r="I24" s="97"/>
      <c r="J24" s="128"/>
      <c r="K24" s="128"/>
      <c r="L24" s="89"/>
      <c r="M24" s="129"/>
      <c r="N24" s="129"/>
      <c r="O24" s="4"/>
      <c r="P24" s="325"/>
      <c r="Q24" s="326"/>
      <c r="R24" s="326"/>
      <c r="S24" s="326"/>
      <c r="T24" s="326"/>
      <c r="U24" s="326"/>
      <c r="V24" s="5"/>
      <c r="W24" s="6"/>
      <c r="X24" s="130"/>
      <c r="Y24" s="131"/>
      <c r="Z24" s="131"/>
      <c r="AA24" s="131"/>
      <c r="AB24" s="131"/>
      <c r="AC24" s="131"/>
      <c r="AD24" s="131"/>
      <c r="AE24" s="131"/>
      <c r="AF24" s="131"/>
      <c r="AG24" s="131"/>
      <c r="AH24" s="131"/>
    </row>
    <row r="25" spans="1:34" s="132" customFormat="1" ht="16" customHeight="1">
      <c r="A25" s="123"/>
      <c r="B25" s="2"/>
      <c r="C25" s="144"/>
      <c r="D25" s="125"/>
      <c r="E25" s="3"/>
      <c r="F25" s="87"/>
      <c r="G25" s="138"/>
      <c r="H25" s="127"/>
      <c r="I25" s="97"/>
      <c r="J25" s="128"/>
      <c r="K25" s="128"/>
      <c r="L25" s="89"/>
      <c r="M25" s="129"/>
      <c r="N25" s="129"/>
      <c r="O25" s="4"/>
      <c r="P25" s="325"/>
      <c r="Q25" s="326"/>
      <c r="R25" s="326"/>
      <c r="S25" s="326"/>
      <c r="T25" s="326"/>
      <c r="U25" s="326"/>
      <c r="V25" s="327"/>
      <c r="W25" s="6"/>
      <c r="X25" s="130"/>
      <c r="Y25" s="131"/>
      <c r="Z25" s="131"/>
      <c r="AA25" s="130"/>
      <c r="AB25" s="131"/>
      <c r="AC25" s="131"/>
      <c r="AD25" s="131"/>
      <c r="AE25" s="131"/>
      <c r="AF25" s="131"/>
      <c r="AG25" s="131"/>
      <c r="AH25" s="131"/>
    </row>
    <row r="26" spans="1:34" s="132" customFormat="1" ht="16" customHeight="1">
      <c r="A26" s="123"/>
      <c r="B26" s="2"/>
      <c r="C26" s="144"/>
      <c r="D26" s="125"/>
      <c r="E26" s="3"/>
      <c r="F26" s="87"/>
      <c r="G26" s="92"/>
      <c r="H26" s="127"/>
      <c r="I26" s="97"/>
      <c r="J26" s="128"/>
      <c r="K26" s="128"/>
      <c r="L26" s="89"/>
      <c r="M26" s="129"/>
      <c r="N26" s="129"/>
      <c r="O26" s="4"/>
      <c r="P26" s="325"/>
      <c r="Q26" s="326"/>
      <c r="R26" s="326"/>
      <c r="S26" s="326"/>
      <c r="T26" s="326"/>
      <c r="U26" s="326"/>
      <c r="V26" s="327"/>
      <c r="W26" s="6"/>
      <c r="X26" s="130"/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16" customHeight="1">
      <c r="A27" s="123"/>
      <c r="B27" s="2"/>
      <c r="C27" s="144"/>
      <c r="D27" s="125"/>
      <c r="E27" s="3"/>
      <c r="F27" s="87"/>
      <c r="G27" s="138"/>
      <c r="H27" s="127"/>
      <c r="I27" s="97"/>
      <c r="J27" s="128"/>
      <c r="K27" s="128"/>
      <c r="L27" s="89"/>
      <c r="M27" s="129"/>
      <c r="N27" s="129"/>
      <c r="O27" s="4"/>
      <c r="P27" s="325"/>
      <c r="Q27" s="326"/>
      <c r="R27" s="326"/>
      <c r="S27" s="326"/>
      <c r="T27" s="326"/>
      <c r="U27" s="326"/>
      <c r="V27" s="327"/>
      <c r="W27" s="6"/>
      <c r="X27" s="130"/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16" customHeight="1">
      <c r="A28" s="123"/>
      <c r="B28" s="2"/>
      <c r="C28" s="124"/>
      <c r="D28" s="125"/>
      <c r="E28" s="3"/>
      <c r="F28" s="87"/>
      <c r="G28" s="138"/>
      <c r="H28" s="127"/>
      <c r="I28" s="97"/>
      <c r="J28" s="128"/>
      <c r="K28" s="128"/>
      <c r="L28" s="89"/>
      <c r="M28" s="129"/>
      <c r="N28" s="129"/>
      <c r="O28" s="4"/>
      <c r="P28" s="325"/>
      <c r="Q28" s="326"/>
      <c r="R28" s="326"/>
      <c r="S28" s="326"/>
      <c r="T28" s="326"/>
      <c r="U28" s="326"/>
      <c r="V28" s="327"/>
      <c r="W28" s="6"/>
      <c r="X28" s="130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16" customHeight="1">
      <c r="A29" s="123"/>
      <c r="B29" s="2"/>
      <c r="C29" s="144"/>
      <c r="D29" s="125"/>
      <c r="E29" s="145"/>
      <c r="F29" s="87"/>
      <c r="G29" s="92"/>
      <c r="H29" s="127"/>
      <c r="I29" s="97"/>
      <c r="J29" s="128"/>
      <c r="K29" s="128"/>
      <c r="L29" s="89"/>
      <c r="M29" s="129"/>
      <c r="N29" s="129"/>
      <c r="O29" s="4"/>
      <c r="P29" s="325"/>
      <c r="Q29" s="326"/>
      <c r="R29" s="326"/>
      <c r="S29" s="326"/>
      <c r="T29" s="326"/>
      <c r="U29" s="326"/>
      <c r="V29" s="327"/>
      <c r="W29" s="6"/>
      <c r="X29" s="130"/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16" customHeight="1">
      <c r="A30" s="123"/>
      <c r="B30" s="2"/>
      <c r="C30" s="144"/>
      <c r="D30" s="125"/>
      <c r="E30" s="3"/>
      <c r="F30" s="87"/>
      <c r="G30" s="92"/>
      <c r="H30" s="127"/>
      <c r="I30" s="97"/>
      <c r="J30" s="128"/>
      <c r="K30" s="128"/>
      <c r="L30" s="89"/>
      <c r="M30" s="129"/>
      <c r="N30" s="129"/>
      <c r="O30" s="4"/>
      <c r="P30" s="325"/>
      <c r="Q30" s="326"/>
      <c r="R30" s="326"/>
      <c r="S30" s="326"/>
      <c r="T30" s="326"/>
      <c r="U30" s="326"/>
      <c r="V30" s="327"/>
      <c r="W30" s="6"/>
      <c r="X30" s="130"/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16" customHeight="1">
      <c r="A31" s="123"/>
      <c r="B31" s="2"/>
      <c r="C31" s="124"/>
      <c r="D31" s="125"/>
      <c r="E31" s="3"/>
      <c r="F31" s="87"/>
      <c r="G31" s="92"/>
      <c r="H31" s="127"/>
      <c r="I31" s="97"/>
      <c r="J31" s="128"/>
      <c r="K31" s="128"/>
      <c r="L31" s="89"/>
      <c r="M31" s="129"/>
      <c r="N31" s="129"/>
      <c r="O31" s="4"/>
      <c r="P31" s="325"/>
      <c r="Q31" s="326"/>
      <c r="R31" s="326"/>
      <c r="S31" s="326"/>
      <c r="T31" s="326"/>
      <c r="U31" s="326"/>
      <c r="V31" s="327"/>
      <c r="W31" s="6"/>
      <c r="X31" s="130"/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16" customHeight="1">
      <c r="A32" s="123"/>
      <c r="B32" s="2"/>
      <c r="C32" s="124"/>
      <c r="D32" s="125"/>
      <c r="E32" s="3"/>
      <c r="F32" s="87"/>
      <c r="G32" s="92"/>
      <c r="H32" s="127"/>
      <c r="I32" s="97"/>
      <c r="J32" s="128"/>
      <c r="K32" s="128"/>
      <c r="L32" s="89"/>
      <c r="M32" s="129"/>
      <c r="N32" s="129"/>
      <c r="O32" s="4"/>
      <c r="P32" s="325"/>
      <c r="Q32" s="326"/>
      <c r="R32" s="326"/>
      <c r="S32" s="326"/>
      <c r="T32" s="326"/>
      <c r="U32" s="326"/>
      <c r="V32" s="327"/>
      <c r="W32" s="6"/>
      <c r="X32" s="130"/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16" customHeight="1">
      <c r="A33" s="123"/>
      <c r="B33" s="2"/>
      <c r="C33" s="144"/>
      <c r="D33" s="125"/>
      <c r="E33" s="3"/>
      <c r="F33" s="87"/>
      <c r="G33" s="92"/>
      <c r="H33" s="127"/>
      <c r="I33" s="97"/>
      <c r="J33" s="128"/>
      <c r="K33" s="128"/>
      <c r="L33" s="89"/>
      <c r="M33" s="129"/>
      <c r="N33" s="129"/>
      <c r="O33" s="4"/>
      <c r="P33" s="325"/>
      <c r="Q33" s="326"/>
      <c r="R33" s="326"/>
      <c r="S33" s="326"/>
      <c r="T33" s="326"/>
      <c r="U33" s="326"/>
      <c r="V33" s="327"/>
      <c r="W33" s="6"/>
      <c r="X33" s="130"/>
      <c r="Y33" s="131"/>
      <c r="Z33" s="131"/>
      <c r="AA33" s="130"/>
      <c r="AB33" s="131"/>
      <c r="AC33" s="131"/>
      <c r="AD33" s="131"/>
      <c r="AE33" s="131"/>
      <c r="AF33" s="131"/>
      <c r="AG33" s="131"/>
      <c r="AH33" s="131"/>
    </row>
    <row r="34" spans="1:34" s="132" customFormat="1" ht="16" customHeight="1">
      <c r="A34" s="123"/>
      <c r="B34" s="2"/>
      <c r="C34" s="144"/>
      <c r="D34" s="125"/>
      <c r="E34" s="3"/>
      <c r="F34" s="87"/>
      <c r="G34" s="92"/>
      <c r="H34" s="127"/>
      <c r="I34" s="97"/>
      <c r="J34" s="128"/>
      <c r="K34" s="128"/>
      <c r="L34" s="89"/>
      <c r="M34" s="129"/>
      <c r="N34" s="129"/>
      <c r="O34" s="4"/>
      <c r="P34" s="325"/>
      <c r="Q34" s="326"/>
      <c r="R34" s="326"/>
      <c r="S34" s="326"/>
      <c r="T34" s="326"/>
      <c r="U34" s="326"/>
      <c r="V34" s="327"/>
      <c r="W34" s="6"/>
      <c r="X34" s="130"/>
      <c r="Y34" s="131"/>
      <c r="Z34" s="131"/>
      <c r="AA34" s="130"/>
      <c r="AB34" s="131"/>
      <c r="AC34" s="131"/>
      <c r="AD34" s="131"/>
      <c r="AE34" s="131"/>
      <c r="AF34" s="131"/>
      <c r="AG34" s="131"/>
      <c r="AH34" s="131"/>
    </row>
    <row r="35" spans="1:34" s="132" customFormat="1" ht="16" customHeight="1">
      <c r="A35" s="123"/>
      <c r="B35" s="2"/>
      <c r="C35" s="144"/>
      <c r="D35" s="125"/>
      <c r="E35" s="3"/>
      <c r="F35" s="87"/>
      <c r="G35" s="92"/>
      <c r="H35" s="127"/>
      <c r="I35" s="97"/>
      <c r="J35" s="128"/>
      <c r="K35" s="128"/>
      <c r="L35" s="89"/>
      <c r="M35" s="129"/>
      <c r="N35" s="129"/>
      <c r="O35" s="4"/>
      <c r="P35" s="325"/>
      <c r="Q35" s="326"/>
      <c r="R35" s="326"/>
      <c r="S35" s="326"/>
      <c r="T35" s="326"/>
      <c r="U35" s="326"/>
      <c r="V35" s="327"/>
      <c r="W35" s="6"/>
      <c r="X35" s="130"/>
      <c r="Y35" s="131"/>
      <c r="Z35" s="131"/>
      <c r="AA35" s="131"/>
      <c r="AB35" s="131"/>
      <c r="AC35" s="131"/>
      <c r="AD35" s="131"/>
      <c r="AE35" s="131"/>
      <c r="AF35" s="131"/>
      <c r="AG35" s="131"/>
      <c r="AH35" s="131"/>
    </row>
    <row r="36" spans="1:34" s="132" customFormat="1" ht="16" customHeight="1">
      <c r="A36" s="123"/>
      <c r="B36" s="2"/>
      <c r="C36" s="124"/>
      <c r="D36" s="125"/>
      <c r="E36" s="3"/>
      <c r="F36" s="87"/>
      <c r="G36" s="92"/>
      <c r="H36" s="127"/>
      <c r="I36" s="97"/>
      <c r="J36" s="128"/>
      <c r="K36" s="128"/>
      <c r="L36" s="89"/>
      <c r="M36" s="129"/>
      <c r="N36" s="129"/>
      <c r="O36" s="4"/>
      <c r="P36" s="325"/>
      <c r="Q36" s="326"/>
      <c r="R36" s="326"/>
      <c r="S36" s="326"/>
      <c r="T36" s="326"/>
      <c r="U36" s="326"/>
      <c r="V36" s="327"/>
      <c r="W36" s="6"/>
      <c r="X36" s="130"/>
      <c r="Y36" s="131"/>
      <c r="Z36" s="131"/>
      <c r="AA36" s="131"/>
      <c r="AB36" s="131"/>
      <c r="AC36" s="131"/>
      <c r="AD36" s="131"/>
      <c r="AE36" s="131"/>
      <c r="AF36" s="131"/>
      <c r="AG36" s="131"/>
      <c r="AH36" s="131"/>
    </row>
    <row r="37" spans="1:34" s="132" customFormat="1" ht="16" customHeight="1">
      <c r="A37" s="123"/>
      <c r="B37" s="2"/>
      <c r="C37" s="144"/>
      <c r="D37" s="125"/>
      <c r="E37" s="3"/>
      <c r="F37" s="87"/>
      <c r="G37" s="92"/>
      <c r="H37" s="127"/>
      <c r="I37" s="97"/>
      <c r="J37" s="128"/>
      <c r="K37" s="128"/>
      <c r="L37" s="89"/>
      <c r="M37" s="129"/>
      <c r="N37" s="129"/>
      <c r="O37" s="4"/>
      <c r="P37" s="325"/>
      <c r="Q37" s="326"/>
      <c r="R37" s="326"/>
      <c r="S37" s="326"/>
      <c r="T37" s="326"/>
      <c r="U37" s="326"/>
      <c r="V37" s="327"/>
      <c r="W37" s="6"/>
      <c r="X37" s="130"/>
      <c r="Y37" s="131"/>
      <c r="Z37" s="131"/>
      <c r="AA37" s="130"/>
      <c r="AB37" s="131"/>
      <c r="AC37" s="131"/>
      <c r="AD37" s="131"/>
      <c r="AE37" s="131"/>
      <c r="AF37" s="131"/>
      <c r="AG37" s="131"/>
      <c r="AH37" s="131"/>
    </row>
    <row r="38" spans="1:34" s="132" customFormat="1" ht="16" customHeight="1">
      <c r="A38" s="123"/>
      <c r="B38" s="2"/>
      <c r="C38" s="124"/>
      <c r="D38" s="125"/>
      <c r="E38" s="3"/>
      <c r="F38" s="87"/>
      <c r="G38" s="92"/>
      <c r="H38" s="127"/>
      <c r="I38" s="97"/>
      <c r="J38" s="128"/>
      <c r="K38" s="128"/>
      <c r="L38" s="89"/>
      <c r="M38" s="129"/>
      <c r="N38" s="129"/>
      <c r="O38" s="4"/>
      <c r="P38" s="325"/>
      <c r="Q38" s="326"/>
      <c r="R38" s="326"/>
      <c r="S38" s="326"/>
      <c r="T38" s="326"/>
      <c r="U38" s="326"/>
      <c r="V38" s="327"/>
      <c r="W38" s="6"/>
      <c r="X38" s="130"/>
      <c r="Y38" s="131"/>
      <c r="Z38" s="131"/>
      <c r="AA38" s="131"/>
      <c r="AB38" s="131"/>
      <c r="AC38" s="131"/>
      <c r="AD38" s="131"/>
      <c r="AE38" s="131"/>
      <c r="AF38" s="131"/>
      <c r="AG38" s="131"/>
      <c r="AH38" s="131"/>
    </row>
    <row r="39" spans="1:34" s="132" customFormat="1" ht="16" customHeight="1">
      <c r="A39" s="123"/>
      <c r="B39" s="2"/>
      <c r="C39" s="124"/>
      <c r="D39" s="125"/>
      <c r="E39" s="3"/>
      <c r="F39" s="87"/>
      <c r="G39" s="92"/>
      <c r="H39" s="127"/>
      <c r="I39" s="97"/>
      <c r="J39" s="128"/>
      <c r="K39" s="128"/>
      <c r="L39" s="89"/>
      <c r="M39" s="129"/>
      <c r="N39" s="129"/>
      <c r="O39" s="4"/>
      <c r="P39" s="325"/>
      <c r="Q39" s="326"/>
      <c r="R39" s="326"/>
      <c r="S39" s="326"/>
      <c r="T39" s="326"/>
      <c r="U39" s="326"/>
      <c r="V39" s="327"/>
      <c r="W39" s="6"/>
      <c r="X39" s="130"/>
      <c r="Y39" s="131"/>
      <c r="Z39" s="131"/>
      <c r="AA39" s="131"/>
      <c r="AB39" s="131"/>
      <c r="AC39" s="131"/>
      <c r="AD39" s="131"/>
      <c r="AE39" s="131"/>
      <c r="AF39" s="131"/>
      <c r="AG39" s="131"/>
      <c r="AH39" s="131"/>
    </row>
    <row r="40" spans="1:34" s="132" customFormat="1" ht="16" customHeight="1">
      <c r="A40" s="123"/>
      <c r="B40" s="2"/>
      <c r="C40" s="144"/>
      <c r="D40" s="125"/>
      <c r="E40" s="3"/>
      <c r="F40" s="87"/>
      <c r="G40" s="92"/>
      <c r="H40" s="127"/>
      <c r="I40" s="97"/>
      <c r="J40" s="128"/>
      <c r="K40" s="128"/>
      <c r="L40" s="89"/>
      <c r="M40" s="129"/>
      <c r="N40" s="129"/>
      <c r="O40" s="4"/>
      <c r="P40" s="325"/>
      <c r="Q40" s="326"/>
      <c r="R40" s="326"/>
      <c r="S40" s="326"/>
      <c r="T40" s="326"/>
      <c r="U40" s="326"/>
      <c r="V40" s="327"/>
      <c r="W40" s="6"/>
      <c r="X40" s="130"/>
      <c r="Y40" s="131"/>
      <c r="Z40" s="131"/>
      <c r="AA40" s="130"/>
      <c r="AB40" s="131"/>
      <c r="AC40" s="131"/>
      <c r="AD40" s="131"/>
      <c r="AE40" s="131"/>
      <c r="AF40" s="131"/>
      <c r="AG40" s="131"/>
      <c r="AH40" s="131"/>
    </row>
    <row r="41" spans="1:34" s="132" customFormat="1" ht="16" customHeight="1">
      <c r="A41" s="123"/>
      <c r="B41" s="2"/>
      <c r="C41" s="144"/>
      <c r="D41" s="125"/>
      <c r="E41" s="3"/>
      <c r="F41" s="87"/>
      <c r="G41" s="92"/>
      <c r="H41" s="127"/>
      <c r="I41" s="97"/>
      <c r="J41" s="128"/>
      <c r="K41" s="128"/>
      <c r="L41" s="89"/>
      <c r="M41" s="129"/>
      <c r="N41" s="129"/>
      <c r="O41" s="4"/>
      <c r="P41" s="341"/>
      <c r="Q41" s="342"/>
      <c r="R41" s="342"/>
      <c r="S41" s="342"/>
      <c r="T41" s="342"/>
      <c r="U41" s="342"/>
      <c r="V41" s="343"/>
      <c r="W41" s="6"/>
      <c r="X41" s="130"/>
      <c r="Y41" s="131"/>
      <c r="Z41" s="131"/>
      <c r="AA41" s="130"/>
      <c r="AB41" s="131"/>
      <c r="AC41" s="131"/>
      <c r="AD41" s="131"/>
      <c r="AE41" s="131"/>
      <c r="AF41" s="131"/>
      <c r="AG41" s="131"/>
      <c r="AH41" s="131"/>
    </row>
    <row r="42" spans="1:34" s="132" customFormat="1" ht="16" customHeight="1">
      <c r="A42" s="123"/>
      <c r="B42" s="2"/>
      <c r="C42" s="144"/>
      <c r="D42" s="125"/>
      <c r="E42" s="3"/>
      <c r="F42" s="87"/>
      <c r="G42" s="92"/>
      <c r="H42" s="127"/>
      <c r="I42" s="97"/>
      <c r="J42" s="128"/>
      <c r="K42" s="128"/>
      <c r="L42" s="89"/>
      <c r="M42" s="129"/>
      <c r="N42" s="129"/>
      <c r="O42" s="4"/>
      <c r="P42" s="325"/>
      <c r="Q42" s="326"/>
      <c r="R42" s="326"/>
      <c r="S42" s="326"/>
      <c r="T42" s="326"/>
      <c r="U42" s="326"/>
      <c r="V42" s="327"/>
      <c r="W42" s="6"/>
      <c r="X42" s="130"/>
      <c r="Y42" s="131"/>
      <c r="Z42" s="131"/>
      <c r="AA42" s="130"/>
      <c r="AB42" s="131"/>
      <c r="AC42" s="131"/>
      <c r="AD42" s="131"/>
      <c r="AE42" s="131"/>
      <c r="AF42" s="131"/>
      <c r="AG42" s="131"/>
      <c r="AH42" s="131"/>
    </row>
    <row r="43" spans="1:34" s="132" customFormat="1" ht="16" customHeight="1">
      <c r="A43" s="123"/>
      <c r="B43" s="2"/>
      <c r="C43" s="144"/>
      <c r="D43" s="125"/>
      <c r="E43" s="3"/>
      <c r="F43" s="87"/>
      <c r="G43" s="92"/>
      <c r="H43" s="127"/>
      <c r="I43" s="97"/>
      <c r="J43" s="128"/>
      <c r="K43" s="128"/>
      <c r="L43" s="89"/>
      <c r="M43" s="129"/>
      <c r="N43" s="129"/>
      <c r="O43" s="4"/>
      <c r="P43" s="325"/>
      <c r="Q43" s="326"/>
      <c r="R43" s="326"/>
      <c r="S43" s="326"/>
      <c r="T43" s="326"/>
      <c r="U43" s="326"/>
      <c r="V43" s="327"/>
      <c r="W43" s="6"/>
      <c r="X43" s="130"/>
      <c r="Y43" s="131"/>
      <c r="Z43" s="131"/>
      <c r="AA43" s="130"/>
      <c r="AB43" s="131"/>
      <c r="AC43" s="131"/>
      <c r="AD43" s="131"/>
      <c r="AE43" s="131"/>
      <c r="AF43" s="131"/>
      <c r="AG43" s="131"/>
      <c r="AH43" s="131"/>
    </row>
    <row r="44" spans="1:34" s="132" customFormat="1" ht="16" customHeight="1">
      <c r="A44" s="123"/>
      <c r="B44" s="2"/>
      <c r="C44" s="144"/>
      <c r="D44" s="125"/>
      <c r="E44" s="3"/>
      <c r="F44" s="87"/>
      <c r="G44" s="92"/>
      <c r="H44" s="127"/>
      <c r="I44" s="97"/>
      <c r="J44" s="128"/>
      <c r="K44" s="128"/>
      <c r="L44" s="89"/>
      <c r="M44" s="129"/>
      <c r="N44" s="129"/>
      <c r="O44" s="4"/>
      <c r="P44" s="163"/>
      <c r="Q44" s="164"/>
      <c r="R44" s="164"/>
      <c r="S44" s="164"/>
      <c r="T44" s="164"/>
      <c r="U44" s="164"/>
      <c r="V44" s="165"/>
      <c r="W44" s="6"/>
      <c r="X44" s="130"/>
      <c r="Y44" s="131"/>
      <c r="Z44" s="131"/>
      <c r="AA44" s="130"/>
      <c r="AB44" s="131"/>
      <c r="AC44" s="131"/>
      <c r="AD44" s="131"/>
      <c r="AE44" s="131"/>
      <c r="AF44" s="131"/>
      <c r="AG44" s="131"/>
      <c r="AH44" s="131"/>
    </row>
    <row r="45" spans="1:34" s="132" customFormat="1" ht="16" customHeight="1">
      <c r="A45" s="123"/>
      <c r="B45" s="2"/>
      <c r="C45" s="144"/>
      <c r="D45" s="125"/>
      <c r="E45" s="3"/>
      <c r="F45" s="87"/>
      <c r="G45" s="92"/>
      <c r="H45" s="127"/>
      <c r="I45" s="97"/>
      <c r="J45" s="128"/>
      <c r="K45" s="128"/>
      <c r="L45" s="89"/>
      <c r="M45" s="129"/>
      <c r="N45" s="129"/>
      <c r="O45" s="4"/>
      <c r="P45" s="163"/>
      <c r="Q45" s="164"/>
      <c r="R45" s="164"/>
      <c r="S45" s="164"/>
      <c r="T45" s="164"/>
      <c r="U45" s="164"/>
      <c r="V45" s="165"/>
      <c r="W45" s="6"/>
      <c r="X45" s="130"/>
      <c r="Y45" s="131"/>
      <c r="Z45" s="131"/>
      <c r="AA45" s="130"/>
      <c r="AB45" s="131"/>
      <c r="AC45" s="131"/>
      <c r="AD45" s="131"/>
      <c r="AE45" s="131"/>
      <c r="AF45" s="131"/>
      <c r="AG45" s="131"/>
      <c r="AH45" s="131"/>
    </row>
    <row r="46" spans="1:34" s="132" customFormat="1" ht="16" customHeight="1">
      <c r="A46" s="123"/>
      <c r="B46" s="2"/>
      <c r="C46" s="144"/>
      <c r="D46" s="125"/>
      <c r="E46" s="3"/>
      <c r="F46" s="87"/>
      <c r="G46" s="92"/>
      <c r="H46" s="127"/>
      <c r="I46" s="97"/>
      <c r="J46" s="128"/>
      <c r="K46" s="128"/>
      <c r="L46" s="89"/>
      <c r="M46" s="129"/>
      <c r="N46" s="129"/>
      <c r="O46" s="4"/>
      <c r="P46" s="163"/>
      <c r="Q46" s="164"/>
      <c r="R46" s="164"/>
      <c r="S46" s="164"/>
      <c r="T46" s="164"/>
      <c r="U46" s="164"/>
      <c r="V46" s="165"/>
      <c r="W46" s="6"/>
      <c r="X46" s="130"/>
      <c r="Y46" s="131"/>
      <c r="Z46" s="131"/>
      <c r="AA46" s="130"/>
      <c r="AB46" s="131"/>
      <c r="AC46" s="131"/>
      <c r="AD46" s="131"/>
      <c r="AE46" s="131"/>
      <c r="AF46" s="131"/>
      <c r="AG46" s="131"/>
      <c r="AH46" s="131"/>
    </row>
    <row r="47" spans="1:34" s="132" customFormat="1" ht="16" customHeight="1">
      <c r="A47" s="123"/>
      <c r="B47" s="2"/>
      <c r="C47" s="144"/>
      <c r="D47" s="125"/>
      <c r="E47" s="3"/>
      <c r="F47" s="87"/>
      <c r="G47" s="92"/>
      <c r="H47" s="127"/>
      <c r="I47" s="97"/>
      <c r="J47" s="128"/>
      <c r="K47" s="128"/>
      <c r="L47" s="89"/>
      <c r="M47" s="129"/>
      <c r="N47" s="129"/>
      <c r="O47" s="4"/>
      <c r="P47" s="325"/>
      <c r="Q47" s="326"/>
      <c r="R47" s="326"/>
      <c r="S47" s="326"/>
      <c r="T47" s="326"/>
      <c r="U47" s="326"/>
      <c r="V47" s="327"/>
      <c r="W47" s="6"/>
      <c r="X47" s="130"/>
      <c r="Y47" s="131"/>
      <c r="Z47" s="131"/>
      <c r="AA47" s="130"/>
      <c r="AB47" s="131"/>
      <c r="AC47" s="131"/>
      <c r="AD47" s="131"/>
      <c r="AE47" s="131"/>
      <c r="AF47" s="131"/>
      <c r="AG47" s="131"/>
      <c r="AH47" s="131"/>
    </row>
    <row r="48" spans="1:34" s="132" customFormat="1" ht="16" customHeight="1">
      <c r="A48" s="123"/>
      <c r="B48" s="2"/>
      <c r="C48" s="144"/>
      <c r="D48" s="125"/>
      <c r="E48" s="3"/>
      <c r="F48" s="87"/>
      <c r="G48" s="92"/>
      <c r="H48" s="127"/>
      <c r="I48" s="97"/>
      <c r="J48" s="128"/>
      <c r="K48" s="128"/>
      <c r="L48" s="89"/>
      <c r="M48" s="129"/>
      <c r="N48" s="129"/>
      <c r="O48" s="4"/>
      <c r="P48" s="163"/>
      <c r="Q48" s="164"/>
      <c r="R48" s="164"/>
      <c r="S48" s="164"/>
      <c r="T48" s="164"/>
      <c r="U48" s="164"/>
      <c r="V48" s="165"/>
      <c r="W48" s="6"/>
      <c r="X48" s="130"/>
      <c r="Y48" s="131"/>
      <c r="Z48" s="131"/>
      <c r="AA48" s="130"/>
      <c r="AB48" s="131"/>
      <c r="AC48" s="131"/>
      <c r="AD48" s="131"/>
      <c r="AE48" s="131"/>
      <c r="AF48" s="131"/>
      <c r="AG48" s="131"/>
      <c r="AH48" s="131"/>
    </row>
    <row r="49" spans="1:34" s="132" customFormat="1" ht="16" customHeight="1">
      <c r="A49" s="123"/>
      <c r="B49" s="2"/>
      <c r="C49" s="144"/>
      <c r="D49" s="125"/>
      <c r="E49" s="3"/>
      <c r="F49" s="87"/>
      <c r="G49" s="92"/>
      <c r="H49" s="127"/>
      <c r="I49" s="97"/>
      <c r="J49" s="128"/>
      <c r="K49" s="128"/>
      <c r="L49" s="89"/>
      <c r="M49" s="129"/>
      <c r="N49" s="129"/>
      <c r="O49" s="4"/>
      <c r="P49" s="163"/>
      <c r="Q49" s="164"/>
      <c r="R49" s="164"/>
      <c r="S49" s="164"/>
      <c r="T49" s="164"/>
      <c r="U49" s="164"/>
      <c r="V49" s="165"/>
      <c r="W49" s="6"/>
      <c r="X49" s="130"/>
      <c r="Y49" s="131"/>
      <c r="Z49" s="131"/>
      <c r="AA49" s="130"/>
      <c r="AB49" s="131"/>
      <c r="AC49" s="131"/>
      <c r="AD49" s="131"/>
      <c r="AE49" s="131"/>
      <c r="AF49" s="131"/>
      <c r="AG49" s="131"/>
      <c r="AH49" s="131"/>
    </row>
    <row r="50" spans="1:34" s="132" customFormat="1" ht="16" customHeight="1">
      <c r="A50" s="123"/>
      <c r="B50" s="2"/>
      <c r="C50" s="144"/>
      <c r="D50" s="125"/>
      <c r="E50" s="3"/>
      <c r="F50" s="87"/>
      <c r="G50" s="92"/>
      <c r="H50" s="127"/>
      <c r="I50" s="97"/>
      <c r="J50" s="128"/>
      <c r="K50" s="128"/>
      <c r="L50" s="89"/>
      <c r="M50" s="129"/>
      <c r="N50" s="129"/>
      <c r="O50" s="4"/>
      <c r="P50" s="163"/>
      <c r="Q50" s="164"/>
      <c r="R50" s="164"/>
      <c r="S50" s="164"/>
      <c r="T50" s="164"/>
      <c r="U50" s="164"/>
      <c r="V50" s="165"/>
      <c r="W50" s="6"/>
      <c r="X50" s="130"/>
      <c r="Y50" s="131"/>
      <c r="Z50" s="131"/>
      <c r="AA50" s="130"/>
      <c r="AB50" s="131"/>
      <c r="AC50" s="131"/>
      <c r="AD50" s="131"/>
      <c r="AE50" s="131"/>
      <c r="AF50" s="131"/>
      <c r="AG50" s="131"/>
      <c r="AH50" s="131"/>
    </row>
    <row r="51" spans="1:34" s="132" customFormat="1" ht="16" customHeight="1">
      <c r="A51" s="123"/>
      <c r="B51" s="2"/>
      <c r="C51" s="144"/>
      <c r="D51" s="125"/>
      <c r="E51" s="3"/>
      <c r="F51" s="87"/>
      <c r="G51" s="92"/>
      <c r="H51" s="127"/>
      <c r="I51" s="97"/>
      <c r="J51" s="128"/>
      <c r="K51" s="128"/>
      <c r="L51" s="89"/>
      <c r="M51" s="129"/>
      <c r="N51" s="129"/>
      <c r="O51" s="4"/>
      <c r="P51" s="325"/>
      <c r="Q51" s="326"/>
      <c r="R51" s="326"/>
      <c r="S51" s="326"/>
      <c r="T51" s="326"/>
      <c r="U51" s="326"/>
      <c r="V51" s="327"/>
      <c r="W51" s="6"/>
      <c r="X51" s="130"/>
      <c r="Y51" s="131"/>
      <c r="Z51" s="131"/>
      <c r="AA51" s="130"/>
      <c r="AB51" s="131"/>
      <c r="AC51" s="131"/>
      <c r="AD51" s="131"/>
      <c r="AE51" s="131"/>
      <c r="AF51" s="131"/>
      <c r="AG51" s="131"/>
      <c r="AH51" s="131"/>
    </row>
    <row r="52" spans="1:34" s="132" customFormat="1" ht="16" customHeight="1">
      <c r="A52" s="123"/>
      <c r="B52" s="2"/>
      <c r="C52" s="144"/>
      <c r="D52" s="125"/>
      <c r="E52" s="3"/>
      <c r="F52" s="87"/>
      <c r="G52" s="92"/>
      <c r="H52" s="127"/>
      <c r="I52" s="97"/>
      <c r="J52" s="128"/>
      <c r="K52" s="128"/>
      <c r="L52" s="89"/>
      <c r="M52" s="129"/>
      <c r="N52" s="129"/>
      <c r="O52" s="4"/>
      <c r="P52" s="163"/>
      <c r="Q52" s="164"/>
      <c r="R52" s="164"/>
      <c r="S52" s="164"/>
      <c r="T52" s="164"/>
      <c r="U52" s="164"/>
      <c r="V52" s="165"/>
      <c r="W52" s="6"/>
      <c r="X52" s="130"/>
      <c r="Y52" s="131"/>
      <c r="Z52" s="131"/>
      <c r="AA52" s="130"/>
      <c r="AB52" s="131"/>
      <c r="AC52" s="131"/>
      <c r="AD52" s="131"/>
      <c r="AE52" s="131"/>
      <c r="AF52" s="131"/>
      <c r="AG52" s="131"/>
      <c r="AH52" s="131"/>
    </row>
    <row r="53" spans="1:34" s="132" customFormat="1" ht="16" customHeight="1">
      <c r="A53" s="123"/>
      <c r="B53" s="2"/>
      <c r="C53" s="144"/>
      <c r="D53" s="125"/>
      <c r="E53" s="3"/>
      <c r="F53" s="87"/>
      <c r="G53" s="92"/>
      <c r="H53" s="127"/>
      <c r="I53" s="97"/>
      <c r="J53" s="128"/>
      <c r="K53" s="128"/>
      <c r="L53" s="89"/>
      <c r="M53" s="129"/>
      <c r="N53" s="129"/>
      <c r="O53" s="4"/>
      <c r="P53" s="163"/>
      <c r="Q53" s="164"/>
      <c r="R53" s="164"/>
      <c r="S53" s="164"/>
      <c r="T53" s="164"/>
      <c r="U53" s="164"/>
      <c r="V53" s="165"/>
      <c r="W53" s="6"/>
      <c r="X53" s="130"/>
      <c r="Y53" s="131"/>
      <c r="Z53" s="131"/>
      <c r="AA53" s="130"/>
      <c r="AB53" s="131"/>
      <c r="AC53" s="131"/>
      <c r="AD53" s="131"/>
      <c r="AE53" s="131"/>
      <c r="AF53" s="131"/>
      <c r="AG53" s="131"/>
      <c r="AH53" s="131"/>
    </row>
    <row r="54" spans="1:34" s="131" customFormat="1" ht="16" customHeight="1">
      <c r="B54" s="147"/>
      <c r="D54" s="148"/>
      <c r="E54" s="149"/>
      <c r="F54" s="149" t="s">
        <v>196</v>
      </c>
      <c r="G54" s="150"/>
      <c r="H54" s="151"/>
      <c r="I54" s="152">
        <f>SUM(I18:I53)</f>
        <v>516</v>
      </c>
      <c r="J54" s="151"/>
      <c r="K54" s="151"/>
      <c r="L54" s="151"/>
      <c r="M54" s="153">
        <f>SUM(M18:M53)</f>
        <v>35</v>
      </c>
      <c r="N54" s="153">
        <f>SUM(N18:N53)</f>
        <v>30</v>
      </c>
      <c r="O54" s="152" t="e">
        <f>SUM(O16:O53)</f>
        <v>#REF!</v>
      </c>
      <c r="P54" s="152"/>
      <c r="Q54" s="152">
        <f>SUM(Q16:Q53)</f>
        <v>0</v>
      </c>
      <c r="R54" s="152">
        <f>SUM(R16:R53)</f>
        <v>0</v>
      </c>
      <c r="S54" s="152"/>
      <c r="T54" s="152">
        <f>SUM(T16:T53)</f>
        <v>0</v>
      </c>
      <c r="U54" s="152">
        <f>SUM(U16:U53)</f>
        <v>0</v>
      </c>
      <c r="V54" s="152" t="e">
        <f>SUM(#REF!)</f>
        <v>#REF!</v>
      </c>
      <c r="W54" s="152">
        <f>SUM(W16:W53)</f>
        <v>0</v>
      </c>
      <c r="X54" s="154">
        <f>SUM(X18:X53)</f>
        <v>0.10028571428571428</v>
      </c>
    </row>
    <row r="55" spans="1:34" ht="13.5" customHeight="1">
      <c r="B55" s="98"/>
      <c r="C55" s="99"/>
      <c r="D55" s="30"/>
      <c r="E55" s="100"/>
      <c r="F55" s="51"/>
      <c r="G55" s="51"/>
      <c r="H55" s="101" t="s">
        <v>51</v>
      </c>
      <c r="I55" s="55"/>
      <c r="J55" s="100"/>
      <c r="K55" s="100"/>
      <c r="L55" s="100"/>
      <c r="M55" s="102"/>
      <c r="N55" s="55"/>
      <c r="O55" s="53"/>
      <c r="P55" s="52"/>
      <c r="Q55" s="52"/>
      <c r="R55" s="52"/>
      <c r="S55" s="52"/>
      <c r="T55" s="52"/>
      <c r="U55" s="52"/>
      <c r="V55" s="53"/>
      <c r="W55" s="53"/>
      <c r="X55" s="57"/>
    </row>
    <row r="56" spans="1:34" ht="13.5" customHeight="1">
      <c r="B56" s="20" t="s">
        <v>52</v>
      </c>
      <c r="C56" s="21"/>
      <c r="D56" s="103"/>
      <c r="E56" s="104" t="s">
        <v>53</v>
      </c>
      <c r="F56" s="104"/>
      <c r="G56" s="41"/>
      <c r="H56" s="23" t="s">
        <v>54</v>
      </c>
      <c r="I56" s="105"/>
      <c r="J56" s="49" t="s">
        <v>55</v>
      </c>
      <c r="K56" s="106"/>
      <c r="L56" s="40" t="s">
        <v>56</v>
      </c>
      <c r="M56" s="40"/>
      <c r="N56" s="328" t="s">
        <v>57</v>
      </c>
      <c r="O56" s="329"/>
      <c r="P56" s="329"/>
      <c r="Q56" s="329"/>
      <c r="R56" s="329"/>
      <c r="S56" s="329"/>
      <c r="T56" s="329"/>
      <c r="U56" s="329"/>
      <c r="V56" s="329"/>
      <c r="W56" s="329"/>
      <c r="X56" s="330"/>
    </row>
    <row r="57" spans="1:34" ht="13.5" customHeight="1">
      <c r="B57" s="37" t="s">
        <v>58</v>
      </c>
      <c r="D57" s="107"/>
      <c r="E57" s="7" t="s">
        <v>59</v>
      </c>
      <c r="H57" s="108"/>
      <c r="I57" s="109" t="s">
        <v>60</v>
      </c>
      <c r="J57" s="37" t="s">
        <v>61</v>
      </c>
      <c r="K57" s="110"/>
      <c r="L57" s="43" t="s">
        <v>62</v>
      </c>
      <c r="M57" s="43"/>
      <c r="N57" s="38"/>
      <c r="X57" s="44"/>
    </row>
    <row r="58" spans="1:34" ht="13.5" customHeight="1">
      <c r="B58" s="37" t="s">
        <v>63</v>
      </c>
      <c r="D58" s="30"/>
      <c r="H58" s="331"/>
      <c r="I58" s="332"/>
      <c r="J58" s="37"/>
      <c r="K58" s="110"/>
      <c r="L58" s="43" t="s">
        <v>64</v>
      </c>
      <c r="M58" s="43"/>
      <c r="N58" s="38"/>
      <c r="X58" s="44"/>
    </row>
    <row r="59" spans="1:34" ht="13.5" customHeight="1">
      <c r="B59" s="51"/>
      <c r="C59" s="52"/>
      <c r="D59" s="111"/>
      <c r="E59" s="7" t="s">
        <v>65</v>
      </c>
      <c r="H59" s="108"/>
      <c r="I59" s="109"/>
      <c r="J59" s="37" t="s">
        <v>66</v>
      </c>
      <c r="K59" s="110"/>
      <c r="L59" s="43"/>
      <c r="M59" s="43"/>
      <c r="N59" s="38"/>
      <c r="X59" s="44"/>
    </row>
    <row r="60" spans="1:34" ht="13.5" customHeight="1">
      <c r="B60" s="20" t="s">
        <v>67</v>
      </c>
      <c r="C60" s="41"/>
      <c r="D60" s="22"/>
      <c r="E60" s="7" t="s">
        <v>68</v>
      </c>
      <c r="H60" s="112" t="s">
        <v>69</v>
      </c>
      <c r="I60" s="113"/>
      <c r="J60" s="37" t="s">
        <v>61</v>
      </c>
      <c r="K60" s="110"/>
      <c r="L60" s="43" t="s">
        <v>70</v>
      </c>
      <c r="M60" s="43"/>
      <c r="N60" s="38"/>
      <c r="X60" s="44"/>
    </row>
    <row r="61" spans="1:34" ht="13.5" customHeight="1">
      <c r="B61" s="9" t="s">
        <v>71</v>
      </c>
      <c r="D61" s="30"/>
      <c r="E61" s="7" t="s">
        <v>72</v>
      </c>
      <c r="H61" s="114"/>
      <c r="I61" s="115"/>
      <c r="J61" s="37" t="s">
        <v>73</v>
      </c>
      <c r="K61" s="110"/>
      <c r="L61" s="43" t="s">
        <v>74</v>
      </c>
      <c r="M61" s="43"/>
      <c r="N61" s="333" t="s">
        <v>75</v>
      </c>
      <c r="O61" s="334"/>
      <c r="P61" s="334"/>
      <c r="Q61" s="334"/>
      <c r="R61" s="334"/>
      <c r="S61" s="334"/>
      <c r="T61" s="334"/>
      <c r="U61" s="334"/>
      <c r="V61" s="334"/>
      <c r="W61" s="334"/>
      <c r="X61" s="335"/>
    </row>
    <row r="62" spans="1:34" ht="13.5" customHeight="1">
      <c r="B62" s="51"/>
      <c r="C62" s="52"/>
      <c r="D62" s="53"/>
      <c r="E62" s="52"/>
      <c r="F62" s="52"/>
      <c r="G62" s="52"/>
      <c r="H62" s="336" t="s">
        <v>375</v>
      </c>
      <c r="I62" s="337"/>
      <c r="J62" s="336" t="s">
        <v>374</v>
      </c>
      <c r="K62" s="337"/>
      <c r="L62" s="52"/>
      <c r="M62" s="56"/>
      <c r="N62" s="338" t="s">
        <v>76</v>
      </c>
      <c r="O62" s="339"/>
      <c r="P62" s="339"/>
      <c r="Q62" s="339"/>
      <c r="R62" s="339"/>
      <c r="S62" s="339"/>
      <c r="T62" s="339"/>
      <c r="U62" s="339"/>
      <c r="V62" s="339"/>
      <c r="W62" s="339"/>
      <c r="X62" s="340"/>
    </row>
    <row r="63" spans="1:34" ht="13.5" customHeight="1"/>
    <row r="64" spans="1:34" ht="13.5" customHeight="1"/>
    <row r="65" spans="2:27" ht="13.5" customHeight="1"/>
    <row r="66" spans="2:27" ht="8.5" customHeight="1"/>
    <row r="67" spans="2:27" ht="13.5" customHeight="1">
      <c r="B67" s="116"/>
      <c r="C67" s="116"/>
      <c r="E67" s="117"/>
      <c r="F67" s="117"/>
      <c r="H67" s="116"/>
      <c r="J67" s="116"/>
    </row>
    <row r="68" spans="2:27" s="1" customFormat="1" ht="22.5" customHeight="1">
      <c r="B68" s="116"/>
      <c r="C68" s="116"/>
      <c r="D68" s="7"/>
      <c r="E68" s="116"/>
      <c r="F68" s="116"/>
      <c r="G68" s="7"/>
      <c r="H68" s="116"/>
      <c r="J68" s="116"/>
      <c r="K68" s="7"/>
      <c r="L68" s="7"/>
      <c r="O68" s="7"/>
      <c r="P68" s="7"/>
      <c r="Q68" s="7"/>
      <c r="R68" s="7"/>
      <c r="S68" s="7"/>
      <c r="T68" s="7"/>
      <c r="U68" s="7"/>
      <c r="V68" s="7"/>
      <c r="W68" s="7"/>
      <c r="X68" s="11"/>
      <c r="Y68" s="7"/>
      <c r="Z68" s="7"/>
      <c r="AA68" s="7"/>
    </row>
    <row r="69" spans="2:27" s="1" customFormat="1" ht="22.5" customHeight="1">
      <c r="B69" s="116"/>
      <c r="C69" s="116"/>
      <c r="D69" s="7"/>
      <c r="E69" s="7"/>
      <c r="F69" s="7"/>
      <c r="G69" s="7"/>
      <c r="H69" s="116"/>
      <c r="J69" s="116"/>
      <c r="K69" s="118"/>
      <c r="L69" s="7"/>
      <c r="O69" s="7"/>
      <c r="P69" s="7"/>
      <c r="Q69" s="7"/>
      <c r="R69" s="7"/>
      <c r="S69" s="7"/>
      <c r="T69" s="7"/>
      <c r="U69" s="7"/>
      <c r="V69" s="7"/>
      <c r="W69" s="7"/>
      <c r="X69" s="11"/>
      <c r="Y69" s="7"/>
      <c r="Z69" s="7"/>
      <c r="AA69" s="7"/>
    </row>
    <row r="70" spans="2:27" s="1" customFormat="1" ht="22.5" customHeight="1">
      <c r="B70" s="116"/>
      <c r="C70" s="116"/>
      <c r="D70" s="7"/>
      <c r="E70" s="7"/>
      <c r="F70" s="7"/>
      <c r="G70" s="7"/>
      <c r="H70" s="116"/>
      <c r="J70" s="116"/>
      <c r="K70" s="7"/>
      <c r="L70" s="7"/>
      <c r="O70" s="7"/>
      <c r="P70" s="7"/>
      <c r="Q70" s="7"/>
      <c r="R70" s="7"/>
      <c r="S70" s="7"/>
      <c r="T70" s="7"/>
      <c r="U70" s="7"/>
      <c r="V70" s="7"/>
      <c r="W70" s="7"/>
      <c r="X70" s="11"/>
      <c r="Y70" s="7"/>
      <c r="Z70" s="7"/>
      <c r="AA70" s="7"/>
    </row>
    <row r="71" spans="2:27" s="1" customFormat="1" ht="22.5" customHeight="1">
      <c r="B71" s="116"/>
      <c r="C71" s="116"/>
      <c r="D71" s="7"/>
      <c r="E71" s="7"/>
      <c r="F71" s="7"/>
      <c r="G71" s="7"/>
      <c r="H71" s="116"/>
      <c r="J71" s="116"/>
      <c r="K71" s="7"/>
      <c r="L71" s="7"/>
      <c r="O71" s="7"/>
      <c r="P71" s="7"/>
      <c r="Q71" s="7"/>
      <c r="R71" s="7"/>
      <c r="S71" s="7"/>
      <c r="T71" s="7"/>
      <c r="U71" s="7"/>
      <c r="V71" s="7"/>
      <c r="W71" s="7"/>
      <c r="X71" s="11"/>
      <c r="Y71" s="7"/>
      <c r="Z71" s="7"/>
      <c r="AA71" s="7"/>
    </row>
    <row r="72" spans="2:27" s="1" customFormat="1" ht="22.5" customHeight="1">
      <c r="B72" s="116"/>
      <c r="C72" s="116"/>
      <c r="D72" s="7"/>
      <c r="E72" s="7"/>
      <c r="F72" s="7"/>
      <c r="G72" s="7"/>
      <c r="H72" s="116"/>
      <c r="J72" s="116"/>
      <c r="K72" s="7"/>
      <c r="L72" s="7"/>
      <c r="O72" s="7"/>
      <c r="P72" s="7"/>
      <c r="Q72" s="7"/>
      <c r="R72" s="7"/>
      <c r="S72" s="7"/>
      <c r="T72" s="7"/>
      <c r="U72" s="7"/>
      <c r="V72" s="7"/>
      <c r="W72" s="7"/>
      <c r="X72" s="11"/>
      <c r="Y72" s="7"/>
      <c r="Z72" s="7"/>
      <c r="AA72" s="7"/>
    </row>
    <row r="73" spans="2:27" s="1" customFormat="1" ht="22.5" customHeight="1">
      <c r="B73" s="116"/>
      <c r="C73" s="116"/>
      <c r="D73" s="7"/>
      <c r="E73" s="7"/>
      <c r="F73" s="7"/>
      <c r="G73" s="7"/>
      <c r="H73" s="116"/>
      <c r="J73" s="116"/>
      <c r="K73" s="7"/>
      <c r="L73" s="7"/>
      <c r="O73" s="7"/>
      <c r="P73" s="7"/>
      <c r="Q73" s="7"/>
      <c r="R73" s="7"/>
      <c r="S73" s="7"/>
      <c r="T73" s="7"/>
      <c r="U73" s="7"/>
      <c r="V73" s="7"/>
      <c r="W73" s="7"/>
      <c r="X73" s="11"/>
      <c r="Y73" s="7"/>
      <c r="Z73" s="7"/>
      <c r="AA73" s="7"/>
    </row>
    <row r="74" spans="2:27" s="1" customFormat="1" ht="22.5" customHeight="1">
      <c r="B74" s="116"/>
      <c r="C74" s="116"/>
      <c r="D74" s="7"/>
      <c r="E74" s="7"/>
      <c r="F74" s="7"/>
      <c r="G74" s="7"/>
      <c r="H74" s="116"/>
      <c r="J74" s="116"/>
      <c r="K74" s="7"/>
      <c r="L74" s="7"/>
      <c r="O74" s="7"/>
      <c r="P74" s="7"/>
      <c r="Q74" s="7"/>
      <c r="R74" s="7"/>
      <c r="S74" s="7"/>
      <c r="T74" s="7"/>
      <c r="U74" s="7"/>
      <c r="V74" s="7"/>
      <c r="W74" s="7"/>
      <c r="X74" s="11"/>
      <c r="Y74" s="7"/>
      <c r="Z74" s="7"/>
      <c r="AA74" s="7"/>
    </row>
    <row r="75" spans="2:27" s="1" customFormat="1" ht="22.5" customHeight="1">
      <c r="B75" s="116"/>
      <c r="C75" s="116"/>
      <c r="D75" s="7"/>
      <c r="E75" s="7"/>
      <c r="F75" s="7"/>
      <c r="G75" s="7"/>
      <c r="H75" s="116"/>
      <c r="J75" s="116"/>
      <c r="K75" s="7"/>
      <c r="L75" s="7"/>
      <c r="O75" s="7"/>
      <c r="P75" s="7"/>
      <c r="Q75" s="7"/>
      <c r="R75" s="7"/>
      <c r="S75" s="7"/>
      <c r="T75" s="7"/>
      <c r="U75" s="7"/>
      <c r="V75" s="7"/>
      <c r="W75" s="7"/>
      <c r="X75" s="11"/>
      <c r="Y75" s="7"/>
      <c r="Z75" s="7"/>
      <c r="AA75" s="7"/>
    </row>
    <row r="76" spans="2:27" s="1" customFormat="1" ht="22.5" customHeight="1">
      <c r="B76" s="116"/>
      <c r="C76" s="116"/>
      <c r="D76" s="7"/>
      <c r="E76" s="7"/>
      <c r="F76" s="7"/>
      <c r="G76" s="7"/>
      <c r="H76" s="116"/>
      <c r="J76" s="116"/>
      <c r="K76" s="7"/>
      <c r="L76" s="7"/>
      <c r="O76" s="7"/>
      <c r="P76" s="7"/>
      <c r="Q76" s="7"/>
      <c r="R76" s="7"/>
      <c r="S76" s="7"/>
      <c r="T76" s="7"/>
      <c r="U76" s="7"/>
      <c r="V76" s="7"/>
      <c r="W76" s="7"/>
      <c r="X76" s="11"/>
      <c r="Y76" s="7"/>
      <c r="Z76" s="7"/>
      <c r="AA76" s="7"/>
    </row>
    <row r="77" spans="2:27" s="1" customFormat="1" ht="22.5" customHeight="1">
      <c r="B77" s="116"/>
      <c r="C77" s="116"/>
      <c r="D77" s="7"/>
      <c r="E77" s="7"/>
      <c r="F77" s="7"/>
      <c r="G77" s="7"/>
      <c r="H77" s="116"/>
      <c r="J77" s="116"/>
      <c r="K77" s="7"/>
      <c r="L77" s="7"/>
      <c r="O77" s="7"/>
      <c r="P77" s="7"/>
      <c r="Q77" s="7"/>
      <c r="R77" s="7"/>
      <c r="S77" s="7"/>
      <c r="T77" s="7"/>
      <c r="U77" s="7"/>
      <c r="V77" s="7"/>
      <c r="W77" s="7"/>
      <c r="X77" s="11"/>
      <c r="Y77" s="7"/>
      <c r="Z77" s="7"/>
      <c r="AA77" s="7"/>
    </row>
    <row r="78" spans="2:27" s="1" customFormat="1" ht="22.5" customHeight="1">
      <c r="B78" s="116"/>
      <c r="C78" s="116"/>
      <c r="D78" s="7"/>
      <c r="E78" s="7"/>
      <c r="F78" s="7"/>
      <c r="G78" s="7"/>
      <c r="H78" s="116"/>
      <c r="J78" s="116"/>
      <c r="K78" s="7"/>
      <c r="L78" s="7"/>
      <c r="O78" s="7"/>
      <c r="P78" s="7"/>
      <c r="Q78" s="7"/>
      <c r="R78" s="7"/>
      <c r="S78" s="7"/>
      <c r="T78" s="7"/>
      <c r="U78" s="7"/>
      <c r="V78" s="7"/>
      <c r="W78" s="7"/>
      <c r="X78" s="11"/>
      <c r="Y78" s="7"/>
      <c r="Z78" s="7"/>
      <c r="AA78" s="7"/>
    </row>
    <row r="79" spans="2:27" s="1" customFormat="1" ht="22.5" customHeight="1">
      <c r="B79" s="116"/>
      <c r="C79" s="116"/>
      <c r="D79" s="7"/>
      <c r="E79" s="7"/>
      <c r="F79" s="7"/>
      <c r="G79" s="7"/>
      <c r="H79" s="116"/>
      <c r="J79" s="116"/>
      <c r="K79" s="7"/>
      <c r="L79" s="7"/>
      <c r="O79" s="7"/>
      <c r="P79" s="7"/>
      <c r="Q79" s="7"/>
      <c r="R79" s="7"/>
      <c r="S79" s="7"/>
      <c r="T79" s="7"/>
      <c r="U79" s="7"/>
      <c r="V79" s="7"/>
      <c r="W79" s="7"/>
      <c r="X79" s="11"/>
      <c r="Y79" s="7"/>
      <c r="Z79" s="7"/>
      <c r="AA79" s="7"/>
    </row>
    <row r="80" spans="2:27" s="1" customFormat="1" ht="22.5" customHeight="1">
      <c r="B80" s="116"/>
      <c r="C80" s="116"/>
      <c r="D80" s="7"/>
      <c r="E80" s="7"/>
      <c r="F80" s="7"/>
      <c r="G80" s="7"/>
      <c r="H80" s="116"/>
      <c r="J80" s="116"/>
      <c r="K80" s="7"/>
      <c r="L80" s="7"/>
      <c r="O80" s="7"/>
      <c r="P80" s="7"/>
      <c r="Q80" s="7"/>
      <c r="R80" s="7"/>
      <c r="S80" s="7"/>
      <c r="T80" s="7"/>
      <c r="U80" s="7"/>
      <c r="V80" s="7"/>
      <c r="W80" s="7"/>
      <c r="X80" s="11"/>
      <c r="Y80" s="7"/>
      <c r="Z80" s="7"/>
      <c r="AA80" s="7"/>
    </row>
    <row r="81" spans="2:27" s="1" customFormat="1" ht="22.5" customHeight="1">
      <c r="B81" s="116"/>
      <c r="C81" s="116"/>
      <c r="D81" s="7"/>
      <c r="E81" s="7"/>
      <c r="F81" s="7"/>
      <c r="G81" s="7"/>
      <c r="H81" s="116"/>
      <c r="J81" s="116"/>
      <c r="K81" s="7"/>
      <c r="L81" s="7"/>
      <c r="O81" s="7"/>
      <c r="P81" s="7"/>
      <c r="Q81" s="7"/>
      <c r="R81" s="7"/>
      <c r="S81" s="7"/>
      <c r="T81" s="7"/>
      <c r="U81" s="7"/>
      <c r="V81" s="7"/>
      <c r="W81" s="7"/>
      <c r="X81" s="11"/>
      <c r="Y81" s="7"/>
      <c r="Z81" s="7"/>
      <c r="AA81" s="7"/>
    </row>
    <row r="82" spans="2:27" s="1" customFormat="1" ht="22.5" customHeight="1">
      <c r="B82" s="116"/>
      <c r="C82" s="116"/>
      <c r="D82" s="7"/>
      <c r="E82" s="7"/>
      <c r="F82" s="7"/>
      <c r="G82" s="7"/>
      <c r="H82" s="116"/>
      <c r="J82" s="116"/>
      <c r="K82" s="7"/>
      <c r="L82" s="7"/>
      <c r="O82" s="7"/>
      <c r="P82" s="7"/>
      <c r="Q82" s="7"/>
      <c r="R82" s="7"/>
      <c r="S82" s="7"/>
      <c r="T82" s="7"/>
      <c r="U82" s="7"/>
      <c r="V82" s="7"/>
      <c r="W82" s="7"/>
      <c r="X82" s="11"/>
      <c r="Y82" s="7"/>
      <c r="Z82" s="7"/>
      <c r="AA82" s="7"/>
    </row>
    <row r="83" spans="2:27" s="1" customFormat="1" ht="22.5" customHeight="1">
      <c r="B83" s="116"/>
      <c r="C83" s="116"/>
      <c r="D83" s="7"/>
      <c r="E83" s="7"/>
      <c r="F83" s="7"/>
      <c r="G83" s="7"/>
      <c r="H83" s="116"/>
      <c r="J83" s="116"/>
      <c r="K83" s="7"/>
      <c r="L83" s="7"/>
      <c r="O83" s="7"/>
      <c r="P83" s="7"/>
      <c r="Q83" s="7"/>
      <c r="R83" s="7"/>
      <c r="S83" s="7"/>
      <c r="T83" s="7"/>
      <c r="U83" s="7"/>
      <c r="V83" s="7"/>
      <c r="W83" s="7"/>
      <c r="X83" s="11"/>
      <c r="Y83" s="7"/>
      <c r="Z83" s="7"/>
      <c r="AA83" s="7"/>
    </row>
    <row r="84" spans="2:27" s="1" customFormat="1" ht="22.5" customHeight="1">
      <c r="B84" s="116"/>
      <c r="C84" s="116"/>
      <c r="D84" s="7"/>
      <c r="E84" s="7"/>
      <c r="F84" s="7"/>
      <c r="G84" s="7"/>
      <c r="H84" s="116"/>
      <c r="J84" s="116"/>
      <c r="K84" s="7"/>
      <c r="L84" s="7"/>
      <c r="O84" s="7"/>
      <c r="P84" s="7"/>
      <c r="Q84" s="7"/>
      <c r="R84" s="7"/>
      <c r="S84" s="7"/>
      <c r="T84" s="7"/>
      <c r="U84" s="7"/>
      <c r="V84" s="7"/>
      <c r="W84" s="7"/>
      <c r="X84" s="11"/>
      <c r="Y84" s="7"/>
      <c r="Z84" s="7"/>
      <c r="AA84" s="7"/>
    </row>
    <row r="85" spans="2:27" s="1" customFormat="1" ht="22.5" customHeight="1">
      <c r="B85" s="116"/>
      <c r="C85" s="116"/>
      <c r="D85" s="7"/>
      <c r="E85" s="7"/>
      <c r="F85" s="7"/>
      <c r="G85" s="7"/>
      <c r="H85" s="116"/>
      <c r="J85" s="116"/>
      <c r="K85" s="7"/>
      <c r="L85" s="7"/>
      <c r="O85" s="7"/>
      <c r="P85" s="7"/>
      <c r="Q85" s="7"/>
      <c r="R85" s="7"/>
      <c r="S85" s="7"/>
      <c r="T85" s="7"/>
      <c r="U85" s="7"/>
      <c r="V85" s="7"/>
      <c r="W85" s="7"/>
      <c r="X85" s="11"/>
      <c r="Y85" s="7"/>
      <c r="Z85" s="7"/>
      <c r="AA85" s="7"/>
    </row>
    <row r="86" spans="2:27" s="1" customFormat="1" ht="22.5" customHeight="1">
      <c r="B86" s="116"/>
      <c r="C86" s="116"/>
      <c r="D86" s="7"/>
      <c r="E86" s="7"/>
      <c r="F86" s="7"/>
      <c r="G86" s="7"/>
      <c r="H86" s="116"/>
      <c r="J86" s="116"/>
      <c r="K86" s="7"/>
      <c r="L86" s="7"/>
      <c r="O86" s="7"/>
      <c r="P86" s="7"/>
      <c r="Q86" s="7"/>
      <c r="R86" s="7"/>
      <c r="S86" s="7"/>
      <c r="T86" s="7"/>
      <c r="U86" s="7"/>
      <c r="V86" s="7"/>
      <c r="W86" s="7"/>
      <c r="X86" s="11"/>
      <c r="Y86" s="7"/>
      <c r="Z86" s="7"/>
      <c r="AA86" s="7"/>
    </row>
    <row r="87" spans="2:27" s="1" customFormat="1" ht="22.5" customHeight="1">
      <c r="B87" s="116"/>
      <c r="C87" s="116"/>
      <c r="D87" s="7"/>
      <c r="E87" s="7"/>
      <c r="F87" s="7"/>
      <c r="G87" s="7"/>
      <c r="H87" s="116"/>
      <c r="J87" s="116"/>
      <c r="K87" s="7"/>
      <c r="L87" s="7"/>
      <c r="O87" s="7"/>
      <c r="P87" s="7"/>
      <c r="Q87" s="7"/>
      <c r="R87" s="7"/>
      <c r="S87" s="7"/>
      <c r="T87" s="7"/>
      <c r="U87" s="7"/>
      <c r="V87" s="7"/>
      <c r="W87" s="7"/>
      <c r="X87" s="11"/>
      <c r="Y87" s="7"/>
      <c r="Z87" s="7"/>
      <c r="AA87" s="7"/>
    </row>
    <row r="88" spans="2:27" s="1" customFormat="1" ht="22.5" customHeight="1">
      <c r="B88" s="116"/>
      <c r="C88" s="116"/>
      <c r="D88" s="7"/>
      <c r="E88" s="7"/>
      <c r="F88" s="7"/>
      <c r="G88" s="7"/>
      <c r="H88" s="116"/>
      <c r="J88" s="116"/>
      <c r="K88" s="7"/>
      <c r="L88" s="7"/>
      <c r="O88" s="7"/>
      <c r="P88" s="7"/>
      <c r="Q88" s="7"/>
      <c r="R88" s="7"/>
      <c r="S88" s="7"/>
      <c r="T88" s="7"/>
      <c r="U88" s="7"/>
      <c r="V88" s="7"/>
      <c r="W88" s="7"/>
      <c r="X88" s="11"/>
      <c r="Y88" s="7"/>
      <c r="Z88" s="7"/>
      <c r="AA88" s="7"/>
    </row>
    <row r="89" spans="2:27" s="1" customFormat="1" ht="22.5" customHeight="1">
      <c r="B89" s="116"/>
      <c r="C89" s="116"/>
      <c r="D89" s="7"/>
      <c r="E89" s="7"/>
      <c r="F89" s="7"/>
      <c r="G89" s="7"/>
      <c r="H89" s="116"/>
      <c r="J89" s="116"/>
      <c r="K89" s="7"/>
      <c r="L89" s="7"/>
      <c r="O89" s="7"/>
      <c r="P89" s="7"/>
      <c r="Q89" s="7"/>
      <c r="R89" s="7"/>
      <c r="S89" s="7"/>
      <c r="T89" s="7"/>
      <c r="U89" s="7"/>
      <c r="V89" s="7"/>
      <c r="W89" s="7"/>
      <c r="X89" s="11"/>
      <c r="Y89" s="7"/>
      <c r="Z89" s="7"/>
      <c r="AA89" s="7"/>
    </row>
    <row r="90" spans="2:27" s="1" customFormat="1" ht="22.5" customHeight="1">
      <c r="B90" s="116"/>
      <c r="C90" s="116"/>
      <c r="D90" s="7"/>
      <c r="E90" s="7"/>
      <c r="F90" s="7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2.5" customHeight="1">
      <c r="B91" s="116"/>
      <c r="C91" s="116"/>
      <c r="D91" s="7"/>
      <c r="E91" s="7"/>
      <c r="F91" s="7"/>
      <c r="G91" s="7"/>
      <c r="H91" s="116"/>
      <c r="J91" s="116"/>
      <c r="K91" s="7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2.5" customHeight="1">
      <c r="B92" s="116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s="1" customFormat="1" ht="22.5" customHeight="1">
      <c r="B93" s="116"/>
      <c r="C93" s="116"/>
      <c r="D93" s="7"/>
      <c r="E93" s="7"/>
      <c r="F93" s="7"/>
      <c r="G93" s="7"/>
      <c r="H93" s="116"/>
      <c r="J93" s="116"/>
      <c r="K93" s="7"/>
      <c r="L93" s="7"/>
      <c r="O93" s="7"/>
      <c r="P93" s="7"/>
      <c r="Q93" s="7"/>
      <c r="R93" s="7"/>
      <c r="S93" s="7"/>
      <c r="T93" s="7"/>
      <c r="U93" s="7"/>
      <c r="V93" s="7"/>
      <c r="W93" s="7"/>
      <c r="X93" s="11"/>
      <c r="Y93" s="7"/>
      <c r="Z93" s="7"/>
      <c r="AA93" s="7"/>
    </row>
    <row r="94" spans="2:27" s="1" customFormat="1" ht="22.5" customHeight="1">
      <c r="B94" s="116"/>
      <c r="C94" s="116"/>
      <c r="D94" s="7"/>
      <c r="E94" s="7"/>
      <c r="F94" s="7"/>
      <c r="G94" s="7"/>
      <c r="H94" s="116"/>
      <c r="J94" s="116"/>
      <c r="K94" s="7"/>
      <c r="L94" s="7"/>
      <c r="O94" s="7"/>
      <c r="P94" s="7"/>
      <c r="Q94" s="7"/>
      <c r="R94" s="7"/>
      <c r="S94" s="7"/>
      <c r="T94" s="7"/>
      <c r="U94" s="7"/>
      <c r="V94" s="7"/>
      <c r="W94" s="7"/>
      <c r="X94" s="11"/>
      <c r="Y94" s="7"/>
      <c r="Z94" s="7"/>
      <c r="AA94" s="7"/>
    </row>
    <row r="95" spans="2:27" s="1" customFormat="1" ht="22.5" customHeight="1">
      <c r="B95" s="116"/>
      <c r="C95" s="116"/>
      <c r="D95" s="7"/>
      <c r="E95" s="7"/>
      <c r="F95" s="7"/>
      <c r="G95" s="7"/>
      <c r="H95" s="116"/>
      <c r="J95" s="116"/>
      <c r="K95" s="7"/>
      <c r="L95" s="7"/>
      <c r="O95" s="7"/>
      <c r="P95" s="7"/>
      <c r="Q95" s="7"/>
      <c r="R95" s="7"/>
      <c r="S95" s="7"/>
      <c r="T95" s="7"/>
      <c r="U95" s="7"/>
      <c r="V95" s="7"/>
      <c r="W95" s="7"/>
      <c r="X95" s="11"/>
      <c r="Y95" s="7"/>
      <c r="Z95" s="7"/>
      <c r="AA95" s="7"/>
    </row>
    <row r="96" spans="2:27" s="1" customFormat="1" ht="22.5" customHeight="1">
      <c r="B96" s="116"/>
      <c r="C96" s="116"/>
      <c r="D96" s="7"/>
      <c r="E96" s="7"/>
      <c r="F96" s="7"/>
      <c r="G96" s="7"/>
      <c r="H96" s="116"/>
      <c r="J96" s="116"/>
      <c r="K96" s="7"/>
      <c r="L96" s="7"/>
      <c r="O96" s="7"/>
      <c r="P96" s="7"/>
      <c r="Q96" s="7"/>
      <c r="R96" s="7"/>
      <c r="S96" s="7"/>
      <c r="T96" s="7"/>
      <c r="U96" s="7"/>
      <c r="V96" s="7"/>
      <c r="W96" s="7"/>
      <c r="X96" s="11"/>
      <c r="Y96" s="7"/>
      <c r="Z96" s="7"/>
      <c r="AA96" s="7"/>
    </row>
    <row r="97" spans="2:27" s="1" customFormat="1" ht="22.5" customHeight="1">
      <c r="B97" s="116"/>
      <c r="C97" s="116"/>
      <c r="D97" s="7"/>
      <c r="E97" s="7"/>
      <c r="F97" s="7"/>
      <c r="G97" s="7"/>
      <c r="H97" s="116"/>
      <c r="J97" s="116"/>
      <c r="K97" s="7"/>
      <c r="L97" s="7"/>
      <c r="O97" s="7"/>
      <c r="P97" s="7"/>
      <c r="Q97" s="7"/>
      <c r="R97" s="7"/>
      <c r="S97" s="7"/>
      <c r="T97" s="7"/>
      <c r="U97" s="7"/>
      <c r="V97" s="7"/>
      <c r="W97" s="7"/>
      <c r="X97" s="11"/>
      <c r="Y97" s="7"/>
      <c r="Z97" s="7"/>
      <c r="AA97" s="7"/>
    </row>
    <row r="98" spans="2:27" s="1" customFormat="1" ht="22.5" customHeight="1">
      <c r="B98" s="116"/>
      <c r="C98" s="116"/>
      <c r="D98" s="7"/>
      <c r="E98" s="7"/>
      <c r="F98" s="7"/>
      <c r="G98" s="7"/>
      <c r="H98" s="116"/>
      <c r="J98" s="116"/>
      <c r="K98" s="7"/>
      <c r="L98" s="7"/>
      <c r="O98" s="7"/>
      <c r="P98" s="7"/>
      <c r="Q98" s="7"/>
      <c r="R98" s="7"/>
      <c r="S98" s="7"/>
      <c r="T98" s="7"/>
      <c r="U98" s="7"/>
      <c r="V98" s="7"/>
      <c r="W98" s="7"/>
      <c r="X98" s="11"/>
      <c r="Y98" s="7"/>
      <c r="Z98" s="7"/>
      <c r="AA98" s="7"/>
    </row>
    <row r="99" spans="2:27" s="1" customFormat="1" ht="22.5" customHeight="1">
      <c r="B99" s="116"/>
      <c r="C99" s="116"/>
      <c r="D99" s="7"/>
      <c r="E99" s="7"/>
      <c r="F99" s="7"/>
      <c r="G99" s="7"/>
      <c r="H99" s="116"/>
      <c r="J99" s="116"/>
      <c r="K99" s="7"/>
      <c r="L99" s="7"/>
      <c r="O99" s="7"/>
      <c r="P99" s="7"/>
      <c r="Q99" s="7"/>
      <c r="R99" s="7"/>
      <c r="S99" s="7"/>
      <c r="T99" s="7"/>
      <c r="U99" s="7"/>
      <c r="V99" s="7"/>
      <c r="W99" s="7"/>
      <c r="X99" s="11"/>
      <c r="Y99" s="7"/>
      <c r="Z99" s="7"/>
      <c r="AA99" s="7"/>
    </row>
    <row r="100" spans="2:27" s="1" customFormat="1" ht="22.5" customHeight="1">
      <c r="B100" s="116"/>
      <c r="C100" s="116"/>
      <c r="D100" s="7"/>
      <c r="E100" s="7"/>
      <c r="F100" s="7"/>
      <c r="G100" s="7"/>
      <c r="H100" s="116"/>
      <c r="J100" s="116"/>
      <c r="K100" s="7"/>
      <c r="L100" s="7"/>
      <c r="O100" s="7"/>
      <c r="P100" s="7"/>
      <c r="Q100" s="7"/>
      <c r="R100" s="7"/>
      <c r="S100" s="7"/>
      <c r="T100" s="7"/>
      <c r="U100" s="7"/>
      <c r="V100" s="7"/>
      <c r="W100" s="7"/>
      <c r="X100" s="11"/>
      <c r="Y100" s="7"/>
      <c r="Z100" s="7"/>
      <c r="AA100" s="7"/>
    </row>
    <row r="101" spans="2:27" ht="20">
      <c r="C101" s="116"/>
      <c r="H101" s="116"/>
      <c r="J101" s="116"/>
    </row>
    <row r="102" spans="2:27" s="1" customFormat="1" ht="20">
      <c r="B102" s="7"/>
      <c r="C102" s="116"/>
      <c r="D102" s="7"/>
      <c r="E102" s="7"/>
      <c r="F102" s="7"/>
      <c r="G102" s="7"/>
      <c r="H102" s="116"/>
      <c r="J102" s="116"/>
      <c r="K102" s="7"/>
      <c r="L102" s="7"/>
      <c r="O102" s="7"/>
      <c r="P102" s="7"/>
      <c r="Q102" s="7"/>
      <c r="R102" s="7"/>
      <c r="S102" s="7"/>
      <c r="T102" s="7"/>
      <c r="U102" s="7"/>
      <c r="V102" s="7"/>
      <c r="W102" s="7"/>
      <c r="X102" s="11"/>
      <c r="Y102" s="7"/>
      <c r="Z102" s="7"/>
      <c r="AA102" s="7"/>
    </row>
    <row r="103" spans="2:27" s="1" customFormat="1" ht="20">
      <c r="B103" s="7"/>
      <c r="C103" s="116"/>
      <c r="D103" s="7"/>
      <c r="E103" s="7"/>
      <c r="F103" s="7"/>
      <c r="G103" s="7"/>
      <c r="H103" s="116"/>
      <c r="J103" s="116"/>
      <c r="K103" s="7"/>
      <c r="L103" s="7"/>
      <c r="O103" s="7"/>
      <c r="P103" s="7"/>
      <c r="Q103" s="7"/>
      <c r="R103" s="7"/>
      <c r="S103" s="7"/>
      <c r="T103" s="7"/>
      <c r="U103" s="7"/>
      <c r="V103" s="7"/>
      <c r="W103" s="7"/>
      <c r="X103" s="11"/>
      <c r="Y103" s="7"/>
      <c r="Z103" s="7"/>
      <c r="AA103" s="7"/>
    </row>
    <row r="104" spans="2:27" s="1" customFormat="1" ht="20">
      <c r="B104" s="7"/>
      <c r="C104" s="116"/>
      <c r="D104" s="7"/>
      <c r="E104" s="7"/>
      <c r="F104" s="7"/>
      <c r="G104" s="7"/>
      <c r="H104" s="116"/>
      <c r="J104" s="116"/>
      <c r="K104" s="7"/>
      <c r="L104" s="7"/>
      <c r="O104" s="7"/>
      <c r="P104" s="7"/>
      <c r="Q104" s="7"/>
      <c r="R104" s="7"/>
      <c r="S104" s="7"/>
      <c r="T104" s="7"/>
      <c r="U104" s="7"/>
      <c r="V104" s="7"/>
      <c r="W104" s="7"/>
      <c r="X104" s="11"/>
      <c r="Y104" s="7"/>
      <c r="Z104" s="7"/>
      <c r="AA104" s="7"/>
    </row>
    <row r="105" spans="2:27" s="1" customFormat="1" ht="20">
      <c r="B105" s="7"/>
      <c r="C105" s="116"/>
      <c r="D105" s="7"/>
      <c r="E105" s="7"/>
      <c r="F105" s="7"/>
      <c r="G105" s="7"/>
      <c r="H105" s="116"/>
      <c r="J105" s="116"/>
      <c r="K105" s="7"/>
      <c r="L105" s="7"/>
      <c r="O105" s="7"/>
      <c r="P105" s="7"/>
      <c r="Q105" s="7"/>
      <c r="R105" s="7"/>
      <c r="S105" s="7"/>
      <c r="T105" s="7"/>
      <c r="U105" s="7"/>
      <c r="V105" s="7"/>
      <c r="W105" s="7"/>
      <c r="X105" s="11"/>
      <c r="Y105" s="7"/>
      <c r="Z105" s="7"/>
      <c r="AA105" s="7"/>
    </row>
    <row r="106" spans="2:27" s="1" customFormat="1" ht="20">
      <c r="B106" s="7"/>
      <c r="C106" s="116"/>
      <c r="D106" s="7"/>
      <c r="E106" s="7"/>
      <c r="F106" s="7"/>
      <c r="G106" s="7"/>
      <c r="H106" s="116"/>
      <c r="J106" s="116"/>
      <c r="K106" s="7"/>
      <c r="L106" s="7"/>
      <c r="O106" s="7"/>
      <c r="P106" s="7"/>
      <c r="Q106" s="7"/>
      <c r="R106" s="7"/>
      <c r="S106" s="7"/>
      <c r="T106" s="7"/>
      <c r="U106" s="7"/>
      <c r="V106" s="7"/>
      <c r="W106" s="7"/>
      <c r="X106" s="11"/>
      <c r="Y106" s="7"/>
      <c r="Z106" s="7"/>
      <c r="AA106" s="7"/>
    </row>
    <row r="107" spans="2:27" s="1" customFormat="1" ht="20">
      <c r="B107" s="7"/>
      <c r="C107" s="116"/>
      <c r="D107" s="7"/>
      <c r="E107" s="7"/>
      <c r="F107" s="7"/>
      <c r="G107" s="7"/>
      <c r="H107" s="116"/>
      <c r="J107" s="116"/>
      <c r="K107" s="7"/>
      <c r="L107" s="7"/>
      <c r="O107" s="7"/>
      <c r="P107" s="7"/>
      <c r="Q107" s="7"/>
      <c r="R107" s="7"/>
      <c r="S107" s="7"/>
      <c r="T107" s="7"/>
      <c r="U107" s="7"/>
      <c r="V107" s="7"/>
      <c r="W107" s="7"/>
      <c r="X107" s="11"/>
      <c r="Y107" s="7"/>
      <c r="Z107" s="7"/>
      <c r="AA107" s="7"/>
    </row>
    <row r="108" spans="2:27" s="1" customFormat="1" ht="20">
      <c r="B108" s="7"/>
      <c r="C108" s="116"/>
      <c r="D108" s="7"/>
      <c r="E108" s="7"/>
      <c r="F108" s="7"/>
      <c r="G108" s="7"/>
      <c r="H108" s="116"/>
      <c r="J108" s="116"/>
      <c r="K108" s="7"/>
      <c r="L108" s="7"/>
      <c r="O108" s="7"/>
      <c r="P108" s="7"/>
      <c r="Q108" s="7"/>
      <c r="R108" s="7"/>
      <c r="S108" s="7"/>
      <c r="T108" s="7"/>
      <c r="U108" s="7"/>
      <c r="V108" s="7"/>
      <c r="W108" s="7"/>
      <c r="X108" s="11"/>
      <c r="Y108" s="7"/>
      <c r="Z108" s="7"/>
      <c r="AA108" s="7"/>
    </row>
    <row r="109" spans="2:27" s="1" customFormat="1" ht="20">
      <c r="B109" s="7"/>
      <c r="C109" s="116"/>
      <c r="D109" s="7"/>
      <c r="E109" s="7"/>
      <c r="F109" s="7"/>
      <c r="G109" s="7"/>
      <c r="H109" s="116"/>
      <c r="J109" s="116"/>
      <c r="K109" s="7"/>
      <c r="L109" s="7"/>
      <c r="O109" s="7"/>
      <c r="P109" s="7"/>
      <c r="Q109" s="7"/>
      <c r="R109" s="7"/>
      <c r="S109" s="7"/>
      <c r="T109" s="7"/>
      <c r="U109" s="7"/>
      <c r="V109" s="7"/>
      <c r="W109" s="7"/>
      <c r="X109" s="11"/>
      <c r="Y109" s="7"/>
      <c r="Z109" s="7"/>
      <c r="AA109" s="7"/>
    </row>
    <row r="110" spans="2:27" s="1" customFormat="1" ht="20">
      <c r="B110" s="7"/>
      <c r="C110" s="116"/>
      <c r="D110" s="7"/>
      <c r="E110" s="7"/>
      <c r="F110" s="7"/>
      <c r="G110" s="7"/>
      <c r="H110" s="116"/>
      <c r="J110" s="116"/>
      <c r="K110" s="7"/>
      <c r="L110" s="7"/>
      <c r="O110" s="7"/>
      <c r="P110" s="7"/>
      <c r="Q110" s="7"/>
      <c r="R110" s="7"/>
      <c r="S110" s="7"/>
      <c r="T110" s="7"/>
      <c r="U110" s="7"/>
      <c r="V110" s="7"/>
      <c r="W110" s="7"/>
      <c r="X110" s="11"/>
      <c r="Y110" s="7"/>
      <c r="Z110" s="7"/>
      <c r="AA110" s="7"/>
    </row>
    <row r="111" spans="2:27" s="1" customFormat="1" ht="20">
      <c r="B111" s="7"/>
      <c r="C111" s="116"/>
      <c r="D111" s="7"/>
      <c r="E111" s="7"/>
      <c r="F111" s="7"/>
      <c r="G111" s="7"/>
      <c r="H111" s="116"/>
      <c r="J111" s="116"/>
      <c r="K111" s="7"/>
      <c r="L111" s="7"/>
      <c r="O111" s="7"/>
      <c r="P111" s="7"/>
      <c r="Q111" s="7"/>
      <c r="R111" s="7"/>
      <c r="S111" s="7"/>
      <c r="T111" s="7"/>
      <c r="U111" s="7"/>
      <c r="V111" s="7"/>
      <c r="W111" s="7"/>
      <c r="X111" s="11"/>
      <c r="Y111" s="7"/>
      <c r="Z111" s="7"/>
      <c r="AA111" s="7"/>
    </row>
    <row r="112" spans="2:27" s="1" customFormat="1" ht="20">
      <c r="B112" s="7"/>
      <c r="C112" s="116"/>
      <c r="D112" s="7"/>
      <c r="E112" s="7"/>
      <c r="F112" s="7"/>
      <c r="G112" s="7"/>
      <c r="H112" s="116"/>
      <c r="J112" s="116"/>
      <c r="K112" s="7"/>
      <c r="L112" s="7"/>
      <c r="O112" s="7"/>
      <c r="P112" s="7"/>
      <c r="Q112" s="7"/>
      <c r="R112" s="7"/>
      <c r="S112" s="7"/>
      <c r="T112" s="7"/>
      <c r="U112" s="7"/>
      <c r="V112" s="7"/>
      <c r="W112" s="7"/>
      <c r="X112" s="11"/>
      <c r="Y112" s="7"/>
      <c r="Z112" s="7"/>
      <c r="AA112" s="7"/>
    </row>
    <row r="113" spans="3:10" ht="20">
      <c r="C113" s="116"/>
      <c r="H113" s="116"/>
      <c r="J113" s="116"/>
    </row>
    <row r="114" spans="3:10" ht="20">
      <c r="C114" s="116"/>
      <c r="H114" s="116"/>
      <c r="J114" s="116"/>
    </row>
    <row r="115" spans="3:10" ht="20">
      <c r="C115" s="116"/>
      <c r="H115" s="116"/>
      <c r="J115" s="116"/>
    </row>
    <row r="116" spans="3:10" ht="20">
      <c r="C116" s="116"/>
      <c r="H116" s="116"/>
      <c r="J116" s="116"/>
    </row>
    <row r="117" spans="3:10" ht="20">
      <c r="C117" s="116"/>
      <c r="H117" s="116"/>
      <c r="J117" s="116"/>
    </row>
    <row r="118" spans="3:10" ht="20">
      <c r="C118" s="116"/>
      <c r="H118" s="116"/>
      <c r="J118" s="116"/>
    </row>
    <row r="119" spans="3:10" ht="20">
      <c r="C119" s="116"/>
      <c r="H119" s="116"/>
      <c r="J119" s="116"/>
    </row>
    <row r="120" spans="3:10" ht="20">
      <c r="C120" s="116"/>
      <c r="H120" s="116"/>
      <c r="J120" s="116"/>
    </row>
    <row r="121" spans="3:10" ht="20">
      <c r="C121" s="116"/>
      <c r="H121" s="116"/>
      <c r="J121" s="116"/>
    </row>
    <row r="122" spans="3:10" ht="20">
      <c r="C122" s="116"/>
      <c r="H122" s="116"/>
      <c r="J122" s="116"/>
    </row>
    <row r="123" spans="3:10" ht="20">
      <c r="C123" s="116"/>
      <c r="H123" s="116"/>
      <c r="J123" s="116"/>
    </row>
    <row r="124" spans="3:10" ht="20">
      <c r="C124" s="116"/>
      <c r="H124" s="116"/>
      <c r="J124" s="116"/>
    </row>
    <row r="125" spans="3:10" ht="20">
      <c r="C125" s="116"/>
      <c r="H125" s="116"/>
      <c r="J125" s="116"/>
    </row>
    <row r="126" spans="3:10" ht="20">
      <c r="C126" s="116"/>
      <c r="H126" s="116"/>
      <c r="J126" s="116"/>
    </row>
    <row r="127" spans="3:10" ht="20">
      <c r="C127" s="116"/>
      <c r="H127" s="116"/>
      <c r="J127" s="116"/>
    </row>
    <row r="128" spans="3:10" ht="20">
      <c r="C128" s="116"/>
      <c r="H128" s="116"/>
      <c r="J128" s="116"/>
    </row>
    <row r="129" spans="3:10" ht="20">
      <c r="C129" s="116"/>
      <c r="H129" s="116"/>
      <c r="J129" s="116"/>
    </row>
    <row r="130" spans="3:10" ht="20">
      <c r="C130" s="116"/>
      <c r="H130" s="116"/>
      <c r="J130" s="116"/>
    </row>
    <row r="131" spans="3:10" ht="20">
      <c r="C131" s="116"/>
      <c r="H131" s="116"/>
      <c r="J131" s="116"/>
    </row>
    <row r="132" spans="3:10" ht="20">
      <c r="C132" s="116"/>
      <c r="H132" s="116"/>
      <c r="J132" s="116"/>
    </row>
    <row r="133" spans="3:10" ht="20">
      <c r="C133" s="116"/>
      <c r="H133" s="116"/>
      <c r="J133" s="116"/>
    </row>
    <row r="134" spans="3:10" ht="20">
      <c r="C134" s="116"/>
      <c r="H134" s="116"/>
      <c r="J134" s="116"/>
    </row>
    <row r="135" spans="3:10" ht="20">
      <c r="C135" s="116"/>
      <c r="H135" s="116"/>
      <c r="J135" s="116"/>
    </row>
    <row r="136" spans="3:10" ht="20">
      <c r="C136" s="116"/>
      <c r="H136" s="116"/>
      <c r="J136" s="116"/>
    </row>
    <row r="137" spans="3:10" ht="20">
      <c r="C137" s="116"/>
      <c r="H137" s="116"/>
      <c r="J137" s="116"/>
    </row>
    <row r="138" spans="3:10" ht="20">
      <c r="C138" s="116"/>
      <c r="H138" s="116"/>
      <c r="J138" s="116"/>
    </row>
    <row r="139" spans="3:10" ht="20">
      <c r="C139" s="116"/>
      <c r="H139" s="116"/>
      <c r="J139" s="116"/>
    </row>
    <row r="140" spans="3:10" ht="20">
      <c r="C140" s="116"/>
      <c r="H140" s="116"/>
      <c r="J140" s="116"/>
    </row>
    <row r="141" spans="3:10" ht="20">
      <c r="C141" s="116"/>
      <c r="H141" s="116"/>
      <c r="J141" s="116"/>
    </row>
    <row r="142" spans="3:10" ht="20">
      <c r="C142" s="116"/>
      <c r="H142" s="116"/>
      <c r="J142" s="116"/>
    </row>
    <row r="143" spans="3:10" ht="20">
      <c r="C143" s="116"/>
      <c r="H143" s="116"/>
      <c r="J143" s="116"/>
    </row>
    <row r="144" spans="3:10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  <row r="154" spans="3:10" ht="20">
      <c r="C154" s="116"/>
      <c r="H154" s="116"/>
      <c r="J154" s="116"/>
    </row>
    <row r="155" spans="3:10" ht="20">
      <c r="C155" s="116"/>
      <c r="H155" s="116"/>
      <c r="J155" s="116"/>
    </row>
    <row r="156" spans="3:10" ht="20">
      <c r="C156" s="116"/>
      <c r="H156" s="116"/>
      <c r="J156" s="116"/>
    </row>
    <row r="157" spans="3:10" ht="20">
      <c r="C157" s="116"/>
      <c r="H157" s="116"/>
      <c r="J157" s="116"/>
    </row>
    <row r="158" spans="3:10" ht="20">
      <c r="C158" s="116"/>
      <c r="H158" s="116"/>
      <c r="J158" s="116"/>
    </row>
    <row r="159" spans="3:10" ht="20">
      <c r="C159" s="116"/>
      <c r="H159" s="116"/>
      <c r="J159" s="116"/>
    </row>
    <row r="160" spans="3:10" ht="20">
      <c r="C160" s="116"/>
      <c r="H160" s="116"/>
      <c r="J160" s="116"/>
    </row>
    <row r="161" spans="3:10" ht="20">
      <c r="C161" s="116"/>
      <c r="H161" s="116"/>
      <c r="J161" s="116"/>
    </row>
    <row r="162" spans="3:10" ht="20">
      <c r="C162" s="116"/>
      <c r="H162" s="116"/>
      <c r="J162" s="116"/>
    </row>
    <row r="163" spans="3:10" ht="20">
      <c r="C163" s="116"/>
      <c r="H163" s="116"/>
      <c r="J163" s="116"/>
    </row>
    <row r="164" spans="3:10" ht="20">
      <c r="C164" s="116"/>
      <c r="H164" s="116"/>
      <c r="J164" s="116"/>
    </row>
    <row r="165" spans="3:10" ht="20">
      <c r="C165" s="116"/>
      <c r="H165" s="116"/>
      <c r="J165" s="116"/>
    </row>
    <row r="166" spans="3:10" ht="20">
      <c r="C166" s="116"/>
      <c r="H166" s="116"/>
      <c r="J166" s="116"/>
    </row>
    <row r="167" spans="3:10" ht="20">
      <c r="C167" s="116"/>
      <c r="H167" s="116"/>
      <c r="J167" s="116"/>
    </row>
    <row r="168" spans="3:10" ht="20">
      <c r="C168" s="116"/>
      <c r="H168" s="116"/>
      <c r="J168" s="116"/>
    </row>
    <row r="169" spans="3:10" ht="20">
      <c r="C169" s="116"/>
      <c r="H169" s="116"/>
      <c r="J169" s="116"/>
    </row>
    <row r="170" spans="3:10" ht="20">
      <c r="C170" s="116"/>
      <c r="H170" s="116"/>
      <c r="J170" s="116"/>
    </row>
    <row r="171" spans="3:10" ht="20">
      <c r="C171" s="116"/>
      <c r="H171" s="116"/>
      <c r="J171" s="116"/>
    </row>
    <row r="172" spans="3:10" ht="20">
      <c r="C172" s="116"/>
      <c r="H172" s="116"/>
      <c r="J172" s="116"/>
    </row>
    <row r="173" spans="3:10" ht="20">
      <c r="C173" s="116"/>
      <c r="H173" s="116"/>
      <c r="J173" s="116"/>
    </row>
  </sheetData>
  <mergeCells count="32">
    <mergeCell ref="P25:V25"/>
    <mergeCell ref="P18:V18"/>
    <mergeCell ref="P19:V19"/>
    <mergeCell ref="P21:V21"/>
    <mergeCell ref="P22:V22"/>
    <mergeCell ref="P24:U24"/>
    <mergeCell ref="P37:V37"/>
    <mergeCell ref="P26:V26"/>
    <mergeCell ref="P27:V27"/>
    <mergeCell ref="P28:V28"/>
    <mergeCell ref="P29:V29"/>
    <mergeCell ref="P30:V30"/>
    <mergeCell ref="P31:V31"/>
    <mergeCell ref="P32:V32"/>
    <mergeCell ref="P33:V33"/>
    <mergeCell ref="P34:V34"/>
    <mergeCell ref="P35:V35"/>
    <mergeCell ref="P36:V36"/>
    <mergeCell ref="H62:I62"/>
    <mergeCell ref="J62:K62"/>
    <mergeCell ref="N62:X62"/>
    <mergeCell ref="P38:V38"/>
    <mergeCell ref="P39:V39"/>
    <mergeCell ref="P40:V40"/>
    <mergeCell ref="P41:V41"/>
    <mergeCell ref="P42:V42"/>
    <mergeCell ref="P43:V43"/>
    <mergeCell ref="P47:V47"/>
    <mergeCell ref="P51:V51"/>
    <mergeCell ref="N56:X56"/>
    <mergeCell ref="H58:I58"/>
    <mergeCell ref="N61:X61"/>
  </mergeCells>
  <printOptions horizontalCentered="1" verticalCentered="1"/>
  <pageMargins left="0" right="0" top="0" bottom="0" header="0" footer="0"/>
  <pageSetup paperSize="9" scale="60" firstPageNumber="4294963191" fitToHeight="2" orientation="landscape" horizontalDpi="4294967295" verticalDpi="4294967295" r:id="rId1"/>
  <headerFooter alignWithMargins="0"/>
  <rowBreaks count="1" manualBreakCount="1">
    <brk id="68" max="23" man="1"/>
  </row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H215"/>
  <sheetViews>
    <sheetView showGridLines="0" view="pageBreakPreview" zoomScale="70" zoomScaleNormal="60" zoomScaleSheetLayoutView="70" workbookViewId="0">
      <pane xSplit="4" ySplit="18" topLeftCell="E80" activePane="bottomRight" state="frozen"/>
      <selection activeCell="K57" sqref="K57"/>
      <selection pane="topRight" activeCell="K57" sqref="K57"/>
      <selection pane="bottomLeft" activeCell="K57" sqref="K57"/>
      <selection pane="bottomRight" activeCell="K57" sqref="K57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5" style="7" customWidth="1"/>
    <col min="4" max="4" width="13.81640625" style="7" customWidth="1"/>
    <col min="5" max="5" width="11.453125" style="7" customWidth="1"/>
    <col min="6" max="6" width="5.54296875" style="7" customWidth="1"/>
    <col min="7" max="7" width="13.8164062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5" style="7" customWidth="1"/>
    <col min="12" max="12" width="9.17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5" customHeight="1">
      <c r="B1" s="10"/>
      <c r="C1" s="10"/>
    </row>
    <row r="2" spans="2:24" ht="9" hidden="1" customHeight="1">
      <c r="P2" s="12"/>
      <c r="Q2" s="12"/>
      <c r="R2" s="12"/>
      <c r="S2" s="12"/>
      <c r="T2" s="12"/>
      <c r="U2" s="12"/>
      <c r="V2" s="12"/>
    </row>
    <row r="3" spans="2:24" ht="21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3.5" customHeight="1"/>
    <row r="5" spans="2:24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7">
        <v>4380192</v>
      </c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158"/>
      <c r="K10" s="159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16" customHeight="1">
      <c r="A18" s="123"/>
      <c r="B18" s="2"/>
      <c r="C18" s="124" t="s">
        <v>254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16" customHeight="1">
      <c r="A19" s="123"/>
      <c r="B19" s="2">
        <v>1</v>
      </c>
      <c r="C19" s="133" t="s">
        <v>253</v>
      </c>
      <c r="D19" s="125" t="s">
        <v>252</v>
      </c>
      <c r="E19" s="3">
        <v>1</v>
      </c>
      <c r="F19" s="87" t="s">
        <v>196</v>
      </c>
      <c r="G19" s="92"/>
      <c r="H19" s="127">
        <v>230.01</v>
      </c>
      <c r="I19" s="97">
        <f t="shared" ref="I19:I30" si="0">IF(E19&gt;0,E19*H19,"-")</f>
        <v>230.01</v>
      </c>
      <c r="J19" s="128" t="s">
        <v>49</v>
      </c>
      <c r="K19" s="128" t="s">
        <v>50</v>
      </c>
      <c r="L19" s="89"/>
      <c r="M19" s="129">
        <v>35</v>
      </c>
      <c r="N19" s="129">
        <f>E19*30</f>
        <v>30</v>
      </c>
      <c r="O19" s="4" t="e">
        <f>IF(C19=[28]Data!#REF!,[28]Data!#REF!,(IF(C19=[28]Data!#REF!,[28]Data!#REF!,(IF(C19=[28]Data!#REF!,[28]Data!#REF!,(IF(C19=[28]Data!B154,[28]Data!G154,(IF(C19=[28]Data!B157,[28]Data!G157,(IF(C19=[28]Data!#REF!,[28]Data!#REF!,(IF(C19=[28]Data!#REF!,[28]Data!#REF!,(IF(C19=[28]Data!#REF!,[28]Data!#REF!,[28]Data!#REF!)))))))))))))))&amp;IF(C19=[28]Data!#REF!,[28]Data!#REF!,(IF(C19=[28]Data!#REF!,[28]Data!#REF!,(IF(C19=[28]Data!#REF!,[28]Data!#REF!,(IF(C19=[28]Data!#REF!,[28]Data!#REF!,(IF(C19=[28]Data!#REF!,[28]Data!#REF!,(IF(C19=[28]Data!#REF!,[28]Data!G848,(IF(C19=[28]Data!#REF!,[28]Data!#REF!,(IF(C19=[28]Data!#REF!,[28]Data!#REF!,[28]Data!#REF!)))))))))))))))&amp;IF(C19=[28]Data!B185,[28]Data!G185,(IF(C19=[28]Data!#REF!,[28]Data!#REF!,(IF(C19=[28]Data!#REF!,[28]Data!#REF!,(IF(C19=[28]Data!#REF!,[28]Data!#REF!,(IF(C19=[28]Data!#REF!,[28]Data!#REF!,[28]Data!#REF!)))))))))</f>
        <v>#REF!</v>
      </c>
      <c r="P19" s="325" t="s">
        <v>255</v>
      </c>
      <c r="Q19" s="326"/>
      <c r="R19" s="326"/>
      <c r="S19" s="326"/>
      <c r="T19" s="326"/>
      <c r="U19" s="326"/>
      <c r="V19" s="327"/>
      <c r="W19" s="6"/>
      <c r="X19" s="130">
        <f>N19/$M$19*$AA$19</f>
        <v>0.13577999999999998</v>
      </c>
      <c r="Y19" s="131"/>
      <c r="Z19" s="131"/>
      <c r="AA19" s="130">
        <f>155*73*14/1000000</f>
        <v>0.15841</v>
      </c>
      <c r="AB19" s="131"/>
      <c r="AC19" s="131"/>
      <c r="AD19" s="131"/>
      <c r="AE19" s="131"/>
      <c r="AF19" s="131"/>
      <c r="AG19" s="131"/>
      <c r="AH19" s="131"/>
    </row>
    <row r="20" spans="1:34" s="132" customFormat="1" ht="16" customHeight="1">
      <c r="A20" s="123"/>
      <c r="B20" s="2"/>
      <c r="C20" s="133"/>
      <c r="D20" s="125"/>
      <c r="E20" s="3"/>
      <c r="F20" s="87"/>
      <c r="G20" s="92"/>
      <c r="H20" s="127"/>
      <c r="I20" s="97"/>
      <c r="J20" s="128"/>
      <c r="K20" s="128"/>
      <c r="L20" s="89"/>
      <c r="M20" s="129"/>
      <c r="N20" s="129"/>
      <c r="O20" s="4"/>
      <c r="P20" s="160"/>
      <c r="Q20" s="161"/>
      <c r="R20" s="161"/>
      <c r="S20" s="161"/>
      <c r="T20" s="161"/>
      <c r="U20" s="161"/>
      <c r="V20" s="162"/>
      <c r="W20" s="6"/>
      <c r="X20" s="130"/>
      <c r="Y20" s="131"/>
      <c r="Z20" s="131"/>
      <c r="AA20" s="168"/>
      <c r="AB20" s="131"/>
      <c r="AC20" s="131"/>
      <c r="AD20" s="131"/>
      <c r="AE20" s="131"/>
      <c r="AF20" s="131"/>
      <c r="AG20" s="131"/>
      <c r="AH20" s="131"/>
    </row>
    <row r="21" spans="1:34" s="132" customFormat="1" ht="16" customHeight="1">
      <c r="A21" s="123"/>
      <c r="B21" s="2"/>
      <c r="C21" s="124" t="s">
        <v>254</v>
      </c>
      <c r="D21" s="125"/>
      <c r="E21" s="126"/>
      <c r="F21" s="87"/>
      <c r="G21" s="88"/>
      <c r="H21" s="127"/>
      <c r="I21" s="97"/>
      <c r="J21" s="128"/>
      <c r="K21" s="128"/>
      <c r="L21" s="89"/>
      <c r="M21" s="129"/>
      <c r="N21" s="129"/>
      <c r="O21" s="4" t="e">
        <f>IF(C21=[28]Data!#REF!,[28]Data!#REF!,(IF(C21=[28]Data!#REF!,[28]Data!#REF!,(IF(C21=[28]Data!#REF!,[28]Data!#REF!,(IF(C21=[28]Data!B176,[28]Data!G176,(IF(C21=[28]Data!B179,[28]Data!G179,(IF(C21=[28]Data!#REF!,[28]Data!#REF!,(IF(C21=[28]Data!#REF!,[28]Data!#REF!,(IF(C21=[28]Data!#REF!,[28]Data!#REF!,[28]Data!#REF!)))))))))))))))&amp;IF(C21=[28]Data!#REF!,[28]Data!#REF!,(IF(C21=[28]Data!#REF!,[28]Data!#REF!,(IF(C21=[28]Data!#REF!,[28]Data!#REF!,(IF(C21=[28]Data!#REF!,[28]Data!#REF!,(IF(C21=[28]Data!#REF!,[28]Data!#REF!,(IF(C21=[28]Data!#REF!,[28]Data!G870,(IF(C21=[28]Data!#REF!,[28]Data!#REF!,(IF(C21=[28]Data!#REF!,[28]Data!#REF!,[28]Data!#REF!)))))))))))))))&amp;IF(C21=[28]Data!B207,[28]Data!G207,(IF(C21=[28]Data!#REF!,[28]Data!#REF!,(IF(C21=[28]Data!#REF!,[28]Data!#REF!,(IF(C21=[28]Data!#REF!,[28]Data!#REF!,(IF(C21=[28]Data!#REF!,[28]Data!#REF!,[28]Data!#REF!)))))))))</f>
        <v>#REF!</v>
      </c>
      <c r="P21" s="325"/>
      <c r="Q21" s="326"/>
      <c r="R21" s="326"/>
      <c r="S21" s="326"/>
      <c r="T21" s="326"/>
      <c r="U21" s="326"/>
      <c r="V21" s="327"/>
      <c r="W21" s="6"/>
      <c r="X21" s="130"/>
      <c r="Y21" s="131"/>
      <c r="Z21" s="131"/>
      <c r="AA21" s="131"/>
      <c r="AB21" s="131"/>
      <c r="AC21" s="131"/>
      <c r="AD21" s="131"/>
      <c r="AE21" s="131"/>
      <c r="AF21" s="131"/>
      <c r="AG21" s="131"/>
      <c r="AH21" s="131"/>
    </row>
    <row r="22" spans="1:34" s="132" customFormat="1" ht="16" customHeight="1">
      <c r="A22" s="123"/>
      <c r="B22" s="2">
        <v>2</v>
      </c>
      <c r="C22" s="133" t="s">
        <v>253</v>
      </c>
      <c r="D22" s="125" t="s">
        <v>252</v>
      </c>
      <c r="E22" s="3">
        <v>1</v>
      </c>
      <c r="F22" s="87" t="s">
        <v>196</v>
      </c>
      <c r="G22" s="92"/>
      <c r="H22" s="127">
        <v>230.01</v>
      </c>
      <c r="I22" s="97">
        <f t="shared" ref="I22" si="1">IF(E22&gt;0,E22*H22,"-")</f>
        <v>230.01</v>
      </c>
      <c r="J22" s="128" t="s">
        <v>49</v>
      </c>
      <c r="K22" s="128" t="s">
        <v>50</v>
      </c>
      <c r="L22" s="89"/>
      <c r="M22" s="129">
        <v>35</v>
      </c>
      <c r="N22" s="129">
        <f>E22*30</f>
        <v>30</v>
      </c>
      <c r="O22" s="4" t="e">
        <f>IF(C22=[28]Data!#REF!,[28]Data!#REF!,(IF(C22=[28]Data!#REF!,[28]Data!#REF!,(IF(C22=[28]Data!#REF!,[28]Data!#REF!,(IF(C22=[28]Data!B157,[28]Data!G157,(IF(C22=[28]Data!B160,[28]Data!G160,(IF(C22=[28]Data!#REF!,[28]Data!#REF!,(IF(C22=[28]Data!#REF!,[28]Data!#REF!,(IF(C22=[28]Data!#REF!,[28]Data!#REF!,[28]Data!#REF!)))))))))))))))&amp;IF(C22=[28]Data!#REF!,[28]Data!#REF!,(IF(C22=[28]Data!#REF!,[28]Data!#REF!,(IF(C22=[28]Data!#REF!,[28]Data!#REF!,(IF(C22=[28]Data!#REF!,[28]Data!#REF!,(IF(C22=[28]Data!#REF!,[28]Data!#REF!,(IF(C22=[28]Data!#REF!,[28]Data!G851,(IF(C22=[28]Data!#REF!,[28]Data!#REF!,(IF(C22=[28]Data!#REF!,[28]Data!#REF!,[28]Data!#REF!)))))))))))))))&amp;IF(C22=[28]Data!B188,[28]Data!G188,(IF(C22=[28]Data!#REF!,[28]Data!#REF!,(IF(C22=[28]Data!#REF!,[28]Data!#REF!,(IF(C22=[28]Data!#REF!,[28]Data!#REF!,(IF(C22=[28]Data!#REF!,[28]Data!#REF!,[28]Data!#REF!)))))))))</f>
        <v>#REF!</v>
      </c>
      <c r="P22" s="325" t="s">
        <v>255</v>
      </c>
      <c r="Q22" s="326"/>
      <c r="R22" s="326"/>
      <c r="S22" s="326"/>
      <c r="T22" s="326"/>
      <c r="U22" s="326"/>
      <c r="V22" s="327"/>
      <c r="W22" s="6"/>
      <c r="X22" s="130">
        <f>N22/$M$22*$AA$19</f>
        <v>0.13577999999999998</v>
      </c>
      <c r="Y22" s="131"/>
      <c r="Z22" s="131"/>
      <c r="AA22" s="130">
        <f>155*73*14/1000000</f>
        <v>0.15841</v>
      </c>
      <c r="AB22" s="131"/>
      <c r="AC22" s="131"/>
      <c r="AD22" s="131"/>
      <c r="AE22" s="131"/>
      <c r="AF22" s="131"/>
      <c r="AG22" s="131"/>
      <c r="AH22" s="131"/>
    </row>
    <row r="23" spans="1:34" s="132" customFormat="1" ht="16" customHeight="1">
      <c r="A23" s="123"/>
      <c r="B23" s="2"/>
      <c r="C23" s="133"/>
      <c r="D23" s="125"/>
      <c r="E23" s="3"/>
      <c r="F23" s="87"/>
      <c r="G23" s="92"/>
      <c r="H23" s="127"/>
      <c r="I23" s="97"/>
      <c r="J23" s="128"/>
      <c r="K23" s="128"/>
      <c r="L23" s="89"/>
      <c r="M23" s="129"/>
      <c r="N23" s="129"/>
      <c r="O23" s="4"/>
      <c r="P23" s="160"/>
      <c r="Q23" s="161"/>
      <c r="R23" s="161"/>
      <c r="S23" s="161"/>
      <c r="T23" s="161"/>
      <c r="U23" s="161"/>
      <c r="V23" s="162"/>
      <c r="W23" s="6"/>
      <c r="X23" s="130"/>
      <c r="Y23" s="131"/>
      <c r="Z23" s="131"/>
      <c r="AA23" s="168"/>
      <c r="AB23" s="131"/>
      <c r="AC23" s="131"/>
      <c r="AD23" s="131"/>
      <c r="AE23" s="131"/>
      <c r="AF23" s="131"/>
      <c r="AG23" s="131"/>
      <c r="AH23" s="131"/>
    </row>
    <row r="24" spans="1:34" s="132" customFormat="1" ht="16" customHeight="1">
      <c r="A24" s="123"/>
      <c r="B24" s="2"/>
      <c r="C24" s="124" t="s">
        <v>254</v>
      </c>
      <c r="D24" s="125"/>
      <c r="E24" s="3"/>
      <c r="F24" s="87"/>
      <c r="G24" s="92"/>
      <c r="H24" s="127"/>
      <c r="I24" s="97"/>
      <c r="J24" s="128"/>
      <c r="K24" s="128"/>
      <c r="L24" s="89"/>
      <c r="M24" s="129"/>
      <c r="N24" s="129"/>
      <c r="O24" s="4"/>
      <c r="P24" s="325"/>
      <c r="Q24" s="326"/>
      <c r="R24" s="326"/>
      <c r="S24" s="326"/>
      <c r="T24" s="326"/>
      <c r="U24" s="326"/>
      <c r="V24" s="5"/>
      <c r="W24" s="6"/>
      <c r="X24" s="130"/>
      <c r="Y24" s="131"/>
      <c r="Z24" s="131"/>
      <c r="AA24" s="131"/>
      <c r="AB24" s="131"/>
      <c r="AC24" s="131"/>
      <c r="AD24" s="131"/>
      <c r="AE24" s="131"/>
      <c r="AF24" s="131"/>
      <c r="AG24" s="131"/>
      <c r="AH24" s="131"/>
    </row>
    <row r="25" spans="1:34" s="132" customFormat="1" ht="16" customHeight="1">
      <c r="A25" s="123"/>
      <c r="B25" s="2">
        <v>3</v>
      </c>
      <c r="C25" s="144" t="s">
        <v>256</v>
      </c>
      <c r="D25" s="125" t="s">
        <v>257</v>
      </c>
      <c r="E25" s="3">
        <v>10</v>
      </c>
      <c r="F25" s="87" t="s">
        <v>196</v>
      </c>
      <c r="G25" s="138"/>
      <c r="H25" s="127">
        <v>1.73</v>
      </c>
      <c r="I25" s="97">
        <f t="shared" ref="I25" si="2">IF(E25&gt;0,E25*H25,"-")</f>
        <v>17.3</v>
      </c>
      <c r="J25" s="128" t="s">
        <v>49</v>
      </c>
      <c r="K25" s="128" t="s">
        <v>50</v>
      </c>
      <c r="L25" s="89"/>
      <c r="M25" s="129">
        <v>25</v>
      </c>
      <c r="N25" s="129">
        <f>E25*0.2</f>
        <v>2</v>
      </c>
      <c r="O25" s="4" t="e">
        <f>IF(C25=[28]Data!#REF!,[28]Data!#REF!,(IF(C25=[28]Data!#REF!,[28]Data!#REF!,(IF(C25=[28]Data!#REF!,[28]Data!#REF!,(IF(C25=[28]Data!B155,[28]Data!G155,(IF(C25=[28]Data!B158,[28]Data!G158,(IF(C25=[28]Data!#REF!,[28]Data!#REF!,(IF(C25=[28]Data!#REF!,[28]Data!#REF!,(IF(C25=[28]Data!#REF!,[28]Data!#REF!,[28]Data!#REF!)))))))))))))))&amp;IF(C25=[28]Data!#REF!,[28]Data!#REF!,(IF(C25=[28]Data!#REF!,[28]Data!#REF!,(IF(C25=[28]Data!#REF!,[28]Data!#REF!,(IF(C25=[28]Data!#REF!,[28]Data!#REF!,(IF(C25=[28]Data!#REF!,[28]Data!#REF!,(IF(C25=[28]Data!#REF!,[28]Data!G849,(IF(C25=[28]Data!#REF!,[28]Data!#REF!,(IF(C25=[28]Data!#REF!,[28]Data!#REF!,[28]Data!#REF!)))))))))))))))&amp;IF(C25=[28]Data!B186,[28]Data!G186,(IF(C25=[28]Data!#REF!,[28]Data!#REF!,(IF(C25=[28]Data!#REF!,[28]Data!#REF!,(IF(C25=[28]Data!#REF!,[28]Data!#REF!,(IF(C25=[28]Data!#REF!,[28]Data!#REF!,[28]Data!#REF!)))))))))</f>
        <v>#REF!</v>
      </c>
      <c r="P25" s="325" t="s">
        <v>232</v>
      </c>
      <c r="Q25" s="326"/>
      <c r="R25" s="326"/>
      <c r="S25" s="326"/>
      <c r="T25" s="326"/>
      <c r="U25" s="326"/>
      <c r="V25" s="327"/>
      <c r="W25" s="6"/>
      <c r="X25" s="130">
        <f>N25/M25*AA25</f>
        <v>1.0862400000000001E-2</v>
      </c>
      <c r="Y25" s="131"/>
      <c r="Z25" s="131"/>
      <c r="AA25" s="130">
        <f>155*73*12/1000000</f>
        <v>0.13578000000000001</v>
      </c>
      <c r="AB25" s="131"/>
      <c r="AC25" s="131"/>
      <c r="AD25" s="131"/>
      <c r="AE25" s="131"/>
      <c r="AF25" s="131"/>
      <c r="AG25" s="131"/>
      <c r="AH25" s="131"/>
    </row>
    <row r="26" spans="1:34" s="132" customFormat="1" ht="16" customHeight="1">
      <c r="A26" s="123"/>
      <c r="B26" s="2"/>
      <c r="C26" s="144" t="s">
        <v>258</v>
      </c>
      <c r="D26" s="125" t="s">
        <v>259</v>
      </c>
      <c r="E26" s="3">
        <v>2</v>
      </c>
      <c r="F26" s="87" t="s">
        <v>196</v>
      </c>
      <c r="G26" s="92"/>
      <c r="H26" s="127">
        <v>83.82</v>
      </c>
      <c r="I26" s="97">
        <f t="shared" si="0"/>
        <v>167.64</v>
      </c>
      <c r="J26" s="128" t="s">
        <v>49</v>
      </c>
      <c r="K26" s="128" t="s">
        <v>50</v>
      </c>
      <c r="L26" s="89"/>
      <c r="M26" s="129"/>
      <c r="N26" s="129">
        <f>E26*2</f>
        <v>4</v>
      </c>
      <c r="O26" s="4" t="e">
        <f>IF(C26=[28]Data!#REF!,[28]Data!#REF!,(IF(C26=[28]Data!#REF!,[28]Data!#REF!,(IF(C26=[28]Data!#REF!,[28]Data!#REF!,(IF(C26=[28]Data!B156,[28]Data!G156,(IF(C26=[28]Data!B159,[28]Data!G159,(IF(C26=[28]Data!#REF!,[28]Data!#REF!,(IF(C26=[28]Data!#REF!,[28]Data!#REF!,(IF(C26=[28]Data!#REF!,[28]Data!#REF!,[28]Data!#REF!)))))))))))))))&amp;IF(C26=[28]Data!#REF!,[28]Data!#REF!,(IF(C26=[28]Data!#REF!,[28]Data!#REF!,(IF(C26=[28]Data!#REF!,[28]Data!#REF!,(IF(C26=[28]Data!#REF!,[28]Data!#REF!,(IF(C26=[28]Data!#REF!,[28]Data!#REF!,(IF(C26=[28]Data!#REF!,[28]Data!G850,(IF(C26=[28]Data!#REF!,[28]Data!#REF!,(IF(C26=[28]Data!#REF!,[28]Data!#REF!,[28]Data!#REF!)))))))))))))))&amp;IF(C26=[28]Data!B187,[28]Data!G187,(IF(C26=[28]Data!#REF!,[28]Data!#REF!,(IF(C26=[28]Data!#REF!,[28]Data!#REF!,(IF(C26=[28]Data!#REF!,[28]Data!#REF!,(IF(C26=[28]Data!#REF!,[28]Data!#REF!,[28]Data!#REF!)))))))))</f>
        <v>#REF!</v>
      </c>
      <c r="P26" s="325"/>
      <c r="Q26" s="326"/>
      <c r="R26" s="326"/>
      <c r="S26" s="326"/>
      <c r="T26" s="326"/>
      <c r="U26" s="326"/>
      <c r="V26" s="327"/>
      <c r="W26" s="6"/>
      <c r="X26" s="130">
        <f>N26/$M$25*AA26</f>
        <v>2.1724800000000002E-2</v>
      </c>
      <c r="Y26" s="131"/>
      <c r="Z26" s="131"/>
      <c r="AA26" s="130">
        <f>155*73*12/1000000</f>
        <v>0.13578000000000001</v>
      </c>
      <c r="AB26" s="131"/>
      <c r="AC26" s="131"/>
      <c r="AD26" s="131"/>
      <c r="AE26" s="131"/>
      <c r="AF26" s="131"/>
      <c r="AG26" s="131"/>
      <c r="AH26" s="131"/>
    </row>
    <row r="27" spans="1:34" s="132" customFormat="1" ht="16" customHeight="1">
      <c r="A27" s="123"/>
      <c r="B27" s="2"/>
      <c r="C27" s="144" t="s">
        <v>260</v>
      </c>
      <c r="D27" s="125" t="s">
        <v>261</v>
      </c>
      <c r="E27" s="3">
        <v>2</v>
      </c>
      <c r="F27" s="87" t="s">
        <v>196</v>
      </c>
      <c r="G27" s="138"/>
      <c r="H27" s="127">
        <v>36.15</v>
      </c>
      <c r="I27" s="97">
        <f t="shared" si="0"/>
        <v>72.3</v>
      </c>
      <c r="J27" s="128" t="s">
        <v>49</v>
      </c>
      <c r="K27" s="128" t="s">
        <v>50</v>
      </c>
      <c r="L27" s="89"/>
      <c r="M27" s="129"/>
      <c r="N27" s="129">
        <f>E27*3</f>
        <v>6</v>
      </c>
      <c r="O27" s="4" t="e">
        <f>IF(C27=[28]Data!#REF!,[28]Data!#REF!,(IF(C27=[28]Data!#REF!,[28]Data!#REF!,(IF(C27=[28]Data!#REF!,[28]Data!#REF!,(IF(C27=[28]Data!B157,[28]Data!G157,(IF(C27=[28]Data!B160,[28]Data!G160,(IF(C27=[28]Data!#REF!,[28]Data!#REF!,(IF(C27=[28]Data!#REF!,[28]Data!#REF!,(IF(C27=[28]Data!#REF!,[28]Data!#REF!,[28]Data!#REF!)))))))))))))))&amp;IF(C27=[28]Data!#REF!,[28]Data!#REF!,(IF(C27=[28]Data!#REF!,[28]Data!#REF!,(IF(C27=[28]Data!#REF!,[28]Data!#REF!,(IF(C27=[28]Data!#REF!,[28]Data!#REF!,(IF(C27=[28]Data!#REF!,[28]Data!#REF!,(IF(C27=[28]Data!#REF!,[28]Data!G851,(IF(C27=[28]Data!#REF!,[28]Data!#REF!,(IF(C27=[28]Data!#REF!,[28]Data!#REF!,[28]Data!#REF!)))))))))))))))&amp;IF(C27=[28]Data!B188,[28]Data!G188,(IF(C27=[28]Data!#REF!,[28]Data!#REF!,(IF(C27=[28]Data!#REF!,[28]Data!#REF!,(IF(C27=[28]Data!#REF!,[28]Data!#REF!,(IF(C27=[28]Data!#REF!,[28]Data!#REF!,[28]Data!#REF!)))))))))</f>
        <v>#REF!</v>
      </c>
      <c r="P27" s="325"/>
      <c r="Q27" s="326"/>
      <c r="R27" s="326"/>
      <c r="S27" s="326"/>
      <c r="T27" s="326"/>
      <c r="U27" s="326"/>
      <c r="V27" s="327"/>
      <c r="W27" s="6"/>
      <c r="X27" s="130">
        <f>N27/$M$25*AA27</f>
        <v>3.2587200000000004E-2</v>
      </c>
      <c r="Y27" s="131"/>
      <c r="Z27" s="131"/>
      <c r="AA27" s="130">
        <f t="shared" ref="AA27:AA30" si="3">155*73*12/1000000</f>
        <v>0.13578000000000001</v>
      </c>
      <c r="AB27" s="131"/>
      <c r="AC27" s="131"/>
      <c r="AD27" s="131"/>
      <c r="AE27" s="131"/>
      <c r="AF27" s="131"/>
      <c r="AG27" s="131"/>
      <c r="AH27" s="131"/>
    </row>
    <row r="28" spans="1:34" s="132" customFormat="1" ht="16" customHeight="1">
      <c r="A28" s="123"/>
      <c r="B28" s="2"/>
      <c r="C28" s="124" t="s">
        <v>263</v>
      </c>
      <c r="D28" s="125"/>
      <c r="E28" s="3"/>
      <c r="F28" s="87"/>
      <c r="G28" s="138"/>
      <c r="H28" s="127"/>
      <c r="I28" s="97"/>
      <c r="J28" s="128"/>
      <c r="K28" s="128"/>
      <c r="L28" s="89"/>
      <c r="M28" s="129"/>
      <c r="N28" s="129"/>
      <c r="O28" s="4"/>
      <c r="P28" s="325"/>
      <c r="Q28" s="326"/>
      <c r="R28" s="326"/>
      <c r="S28" s="326"/>
      <c r="T28" s="326"/>
      <c r="U28" s="326"/>
      <c r="V28" s="327"/>
      <c r="W28" s="6"/>
      <c r="X28" s="130"/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16" customHeight="1">
      <c r="A29" s="123"/>
      <c r="B29" s="2"/>
      <c r="C29" s="144" t="s">
        <v>262</v>
      </c>
      <c r="D29" s="125" t="s">
        <v>266</v>
      </c>
      <c r="E29" s="145">
        <v>2</v>
      </c>
      <c r="F29" s="87" t="s">
        <v>196</v>
      </c>
      <c r="G29" s="92"/>
      <c r="H29" s="127">
        <v>40.98</v>
      </c>
      <c r="I29" s="97">
        <f t="shared" ref="I29" si="4">IF(E29&gt;0,E29*H29,"-")</f>
        <v>81.96</v>
      </c>
      <c r="J29" s="128" t="s">
        <v>49</v>
      </c>
      <c r="K29" s="128" t="s">
        <v>50</v>
      </c>
      <c r="L29" s="89"/>
      <c r="M29" s="129"/>
      <c r="N29" s="129">
        <f>E29*2</f>
        <v>4</v>
      </c>
      <c r="O29" s="4"/>
      <c r="P29" s="325"/>
      <c r="Q29" s="326"/>
      <c r="R29" s="326"/>
      <c r="S29" s="326"/>
      <c r="T29" s="326"/>
      <c r="U29" s="326"/>
      <c r="V29" s="327"/>
      <c r="W29" s="6"/>
      <c r="X29" s="130">
        <f t="shared" ref="X29:X30" si="5">N29/$M$25*AA29</f>
        <v>2.1724800000000002E-2</v>
      </c>
      <c r="Y29" s="131"/>
      <c r="Z29" s="131"/>
      <c r="AA29" s="130">
        <f t="shared" si="3"/>
        <v>0.13578000000000001</v>
      </c>
      <c r="AB29" s="131"/>
      <c r="AC29" s="131"/>
      <c r="AD29" s="131"/>
      <c r="AE29" s="131"/>
      <c r="AF29" s="131"/>
      <c r="AG29" s="131"/>
      <c r="AH29" s="131"/>
    </row>
    <row r="30" spans="1:34" s="132" customFormat="1" ht="16" customHeight="1">
      <c r="A30" s="123"/>
      <c r="B30" s="2"/>
      <c r="C30" s="144" t="s">
        <v>264</v>
      </c>
      <c r="D30" s="125" t="s">
        <v>265</v>
      </c>
      <c r="E30" s="3">
        <v>2</v>
      </c>
      <c r="F30" s="87" t="s">
        <v>196</v>
      </c>
      <c r="G30" s="92"/>
      <c r="H30" s="127">
        <v>30.72</v>
      </c>
      <c r="I30" s="97">
        <f t="shared" si="0"/>
        <v>61.44</v>
      </c>
      <c r="J30" s="128" t="s">
        <v>49</v>
      </c>
      <c r="K30" s="128" t="s">
        <v>50</v>
      </c>
      <c r="L30" s="89"/>
      <c r="M30" s="129"/>
      <c r="N30" s="129">
        <f>E30*2</f>
        <v>4</v>
      </c>
      <c r="O30" s="4"/>
      <c r="P30" s="325"/>
      <c r="Q30" s="326"/>
      <c r="R30" s="326"/>
      <c r="S30" s="326"/>
      <c r="T30" s="326"/>
      <c r="U30" s="326"/>
      <c r="V30" s="327"/>
      <c r="W30" s="6"/>
      <c r="X30" s="130">
        <f t="shared" si="5"/>
        <v>2.1724800000000002E-2</v>
      </c>
      <c r="Y30" s="131"/>
      <c r="Z30" s="131"/>
      <c r="AA30" s="130">
        <f t="shared" si="3"/>
        <v>0.13578000000000001</v>
      </c>
      <c r="AB30" s="131"/>
      <c r="AC30" s="131"/>
      <c r="AD30" s="131"/>
      <c r="AE30" s="131"/>
      <c r="AF30" s="131"/>
      <c r="AG30" s="131"/>
      <c r="AH30" s="131"/>
    </row>
    <row r="31" spans="1:34" s="132" customFormat="1" ht="16" customHeight="1">
      <c r="A31" s="123"/>
      <c r="B31" s="2"/>
      <c r="C31" s="124"/>
      <c r="D31" s="125"/>
      <c r="E31" s="3"/>
      <c r="F31" s="87"/>
      <c r="G31" s="92"/>
      <c r="H31" s="127"/>
      <c r="I31" s="97"/>
      <c r="J31" s="128"/>
      <c r="K31" s="128"/>
      <c r="L31" s="89"/>
      <c r="M31" s="129"/>
      <c r="N31" s="129"/>
      <c r="O31" s="4"/>
      <c r="P31" s="325"/>
      <c r="Q31" s="326"/>
      <c r="R31" s="326"/>
      <c r="S31" s="326"/>
      <c r="T31" s="326"/>
      <c r="U31" s="326"/>
      <c r="V31" s="327"/>
      <c r="W31" s="6"/>
      <c r="X31" s="130"/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16" customHeight="1">
      <c r="A32" s="123"/>
      <c r="B32" s="2"/>
      <c r="C32" s="124" t="s">
        <v>211</v>
      </c>
      <c r="D32" s="125"/>
      <c r="E32" s="3"/>
      <c r="F32" s="87"/>
      <c r="G32" s="92"/>
      <c r="H32" s="127"/>
      <c r="I32" s="97"/>
      <c r="J32" s="128"/>
      <c r="K32" s="128"/>
      <c r="L32" s="89"/>
      <c r="M32" s="129"/>
      <c r="N32" s="129"/>
      <c r="O32" s="4"/>
      <c r="P32" s="325"/>
      <c r="Q32" s="326"/>
      <c r="R32" s="326"/>
      <c r="S32" s="326"/>
      <c r="T32" s="326"/>
      <c r="U32" s="326"/>
      <c r="V32" s="327"/>
      <c r="W32" s="6"/>
      <c r="X32" s="130"/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16" customHeight="1">
      <c r="A33" s="123"/>
      <c r="B33" s="2">
        <v>4</v>
      </c>
      <c r="C33" s="144" t="s">
        <v>268</v>
      </c>
      <c r="D33" s="125" t="s">
        <v>267</v>
      </c>
      <c r="E33" s="3">
        <v>1</v>
      </c>
      <c r="F33" s="87" t="s">
        <v>196</v>
      </c>
      <c r="G33" s="92"/>
      <c r="H33" s="127">
        <v>348.54</v>
      </c>
      <c r="I33" s="97">
        <f t="shared" ref="I33:I34" si="6">IF(E33&gt;0,E33*H33,"-")</f>
        <v>348.54</v>
      </c>
      <c r="J33" s="128" t="s">
        <v>49</v>
      </c>
      <c r="K33" s="128" t="s">
        <v>50</v>
      </c>
      <c r="L33" s="89"/>
      <c r="M33" s="129">
        <v>35</v>
      </c>
      <c r="N33" s="129">
        <f>E33*10</f>
        <v>10</v>
      </c>
      <c r="O33" s="4"/>
      <c r="P33" s="325" t="s">
        <v>271</v>
      </c>
      <c r="Q33" s="326"/>
      <c r="R33" s="326"/>
      <c r="S33" s="326"/>
      <c r="T33" s="326"/>
      <c r="U33" s="326"/>
      <c r="V33" s="327"/>
      <c r="W33" s="6"/>
      <c r="X33" s="130">
        <f>N33/$M$33*AA33</f>
        <v>3.9497142857142856E-2</v>
      </c>
      <c r="Y33" s="131"/>
      <c r="Z33" s="131"/>
      <c r="AA33" s="130">
        <f>160*72*12/1000000</f>
        <v>0.13824</v>
      </c>
      <c r="AB33" s="131"/>
      <c r="AC33" s="131"/>
      <c r="AD33" s="131"/>
      <c r="AE33" s="131"/>
      <c r="AF33" s="131"/>
      <c r="AG33" s="131"/>
      <c r="AH33" s="131"/>
    </row>
    <row r="34" spans="1:34" s="132" customFormat="1" ht="16" customHeight="1">
      <c r="A34" s="123"/>
      <c r="B34" s="2"/>
      <c r="C34" s="144" t="s">
        <v>269</v>
      </c>
      <c r="D34" s="125" t="s">
        <v>270</v>
      </c>
      <c r="E34" s="3">
        <v>3</v>
      </c>
      <c r="F34" s="87" t="s">
        <v>196</v>
      </c>
      <c r="G34" s="92"/>
      <c r="H34" s="127">
        <v>300.55</v>
      </c>
      <c r="I34" s="97">
        <f t="shared" si="6"/>
        <v>901.65000000000009</v>
      </c>
      <c r="J34" s="128" t="s">
        <v>49</v>
      </c>
      <c r="K34" s="128" t="s">
        <v>50</v>
      </c>
      <c r="L34" s="89"/>
      <c r="M34" s="129"/>
      <c r="N34" s="129">
        <f>E34*7</f>
        <v>21</v>
      </c>
      <c r="O34" s="4"/>
      <c r="P34" s="325"/>
      <c r="Q34" s="326"/>
      <c r="R34" s="326"/>
      <c r="S34" s="326"/>
      <c r="T34" s="326"/>
      <c r="U34" s="326"/>
      <c r="V34" s="327"/>
      <c r="W34" s="6"/>
      <c r="X34" s="130">
        <f>N34/$M$33*AA34</f>
        <v>8.2944000000000004E-2</v>
      </c>
      <c r="Y34" s="131"/>
      <c r="Z34" s="131"/>
      <c r="AA34" s="130">
        <f>160*72*12/1000000</f>
        <v>0.13824</v>
      </c>
      <c r="AB34" s="131"/>
      <c r="AC34" s="131"/>
      <c r="AD34" s="131"/>
      <c r="AE34" s="131"/>
      <c r="AF34" s="131"/>
      <c r="AG34" s="131"/>
      <c r="AH34" s="131"/>
    </row>
    <row r="35" spans="1:34" s="132" customFormat="1" ht="16" customHeight="1">
      <c r="A35" s="123"/>
      <c r="B35" s="2"/>
      <c r="C35" s="144"/>
      <c r="D35" s="125"/>
      <c r="E35" s="3"/>
      <c r="F35" s="87"/>
      <c r="G35" s="92"/>
      <c r="H35" s="127"/>
      <c r="I35" s="97"/>
      <c r="J35" s="128"/>
      <c r="K35" s="128"/>
      <c r="L35" s="89"/>
      <c r="M35" s="129"/>
      <c r="N35" s="129"/>
      <c r="O35" s="4"/>
      <c r="P35" s="325"/>
      <c r="Q35" s="326"/>
      <c r="R35" s="326"/>
      <c r="S35" s="326"/>
      <c r="T35" s="326"/>
      <c r="U35" s="326"/>
      <c r="V35" s="327"/>
      <c r="W35" s="6"/>
      <c r="X35" s="130"/>
      <c r="Y35" s="131"/>
      <c r="Z35" s="131"/>
      <c r="AA35" s="131"/>
      <c r="AB35" s="131"/>
      <c r="AC35" s="131"/>
      <c r="AD35" s="131"/>
      <c r="AE35" s="131"/>
      <c r="AF35" s="131"/>
      <c r="AG35" s="131"/>
      <c r="AH35" s="131"/>
    </row>
    <row r="36" spans="1:34" s="132" customFormat="1" ht="16" customHeight="1">
      <c r="A36" s="123"/>
      <c r="B36" s="2"/>
      <c r="C36" s="124" t="s">
        <v>254</v>
      </c>
      <c r="D36" s="125"/>
      <c r="E36" s="3"/>
      <c r="F36" s="87"/>
      <c r="G36" s="92"/>
      <c r="H36" s="127"/>
      <c r="I36" s="97"/>
      <c r="J36" s="128"/>
      <c r="K36" s="128"/>
      <c r="L36" s="89"/>
      <c r="M36" s="129"/>
      <c r="N36" s="129"/>
      <c r="O36" s="4"/>
      <c r="P36" s="325"/>
      <c r="Q36" s="326"/>
      <c r="R36" s="326"/>
      <c r="S36" s="326"/>
      <c r="T36" s="326"/>
      <c r="U36" s="326"/>
      <c r="V36" s="327"/>
      <c r="W36" s="6"/>
      <c r="X36" s="130"/>
      <c r="Y36" s="131"/>
      <c r="Z36" s="131"/>
      <c r="AA36" s="131"/>
      <c r="AB36" s="131"/>
      <c r="AC36" s="131"/>
      <c r="AD36" s="131"/>
      <c r="AE36" s="131"/>
      <c r="AF36" s="131"/>
      <c r="AG36" s="131"/>
      <c r="AH36" s="131"/>
    </row>
    <row r="37" spans="1:34" s="132" customFormat="1" ht="16" customHeight="1">
      <c r="A37" s="123"/>
      <c r="B37" s="2">
        <v>5</v>
      </c>
      <c r="C37" s="144" t="s">
        <v>272</v>
      </c>
      <c r="D37" s="125" t="s">
        <v>274</v>
      </c>
      <c r="E37" s="3">
        <v>2</v>
      </c>
      <c r="F37" s="87" t="s">
        <v>196</v>
      </c>
      <c r="G37" s="92"/>
      <c r="H37" s="127">
        <v>10.039999999999999</v>
      </c>
      <c r="I37" s="97">
        <f t="shared" ref="I37:I50" si="7">IF(E37&gt;0,E37*H37,"-")</f>
        <v>20.079999999999998</v>
      </c>
      <c r="J37" s="128" t="s">
        <v>49</v>
      </c>
      <c r="K37" s="128" t="s">
        <v>50</v>
      </c>
      <c r="L37" s="89"/>
      <c r="M37" s="129">
        <v>110</v>
      </c>
      <c r="N37" s="129">
        <f>E37*2</f>
        <v>4</v>
      </c>
      <c r="O37" s="4"/>
      <c r="P37" s="325" t="s">
        <v>300</v>
      </c>
      <c r="Q37" s="326"/>
      <c r="R37" s="326"/>
      <c r="S37" s="326"/>
      <c r="T37" s="326"/>
      <c r="U37" s="326"/>
      <c r="V37" s="327"/>
      <c r="W37" s="6"/>
      <c r="X37" s="130">
        <f>N37/$M$37*AA37</f>
        <v>1.4654545454545455E-2</v>
      </c>
      <c r="Y37" s="131"/>
      <c r="Z37" s="131"/>
      <c r="AA37" s="130">
        <f>155*65*40/1000000</f>
        <v>0.40300000000000002</v>
      </c>
      <c r="AB37" s="131"/>
      <c r="AC37" s="131"/>
      <c r="AD37" s="131"/>
      <c r="AE37" s="131"/>
      <c r="AF37" s="131"/>
      <c r="AG37" s="131"/>
      <c r="AH37" s="131"/>
    </row>
    <row r="38" spans="1:34" s="132" customFormat="1" ht="16" customHeight="1">
      <c r="A38" s="123"/>
      <c r="B38" s="2"/>
      <c r="C38" s="144" t="s">
        <v>273</v>
      </c>
      <c r="D38" s="125" t="s">
        <v>275</v>
      </c>
      <c r="E38" s="3">
        <v>2</v>
      </c>
      <c r="F38" s="87" t="s">
        <v>196</v>
      </c>
      <c r="G38" s="92"/>
      <c r="H38" s="127">
        <v>10.039999999999999</v>
      </c>
      <c r="I38" s="97">
        <f t="shared" si="7"/>
        <v>20.079999999999998</v>
      </c>
      <c r="J38" s="128" t="s">
        <v>49</v>
      </c>
      <c r="K38" s="128" t="s">
        <v>50</v>
      </c>
      <c r="L38" s="89"/>
      <c r="M38" s="129"/>
      <c r="N38" s="129">
        <f>E38*2</f>
        <v>4</v>
      </c>
      <c r="O38" s="4"/>
      <c r="P38" s="341"/>
      <c r="Q38" s="342"/>
      <c r="R38" s="342"/>
      <c r="S38" s="342"/>
      <c r="T38" s="342"/>
      <c r="U38" s="342"/>
      <c r="V38" s="343"/>
      <c r="W38" s="6"/>
      <c r="X38" s="130">
        <f>N38/$M$37*AA38</f>
        <v>1.4654545454545455E-2</v>
      </c>
      <c r="Y38" s="131"/>
      <c r="Z38" s="131"/>
      <c r="AA38" s="130">
        <f t="shared" ref="AA38:AA50" si="8">155*65*40/1000000</f>
        <v>0.40300000000000002</v>
      </c>
      <c r="AB38" s="131"/>
      <c r="AC38" s="131"/>
      <c r="AD38" s="131"/>
      <c r="AE38" s="131"/>
      <c r="AF38" s="131"/>
      <c r="AG38" s="131"/>
      <c r="AH38" s="131"/>
    </row>
    <row r="39" spans="1:34" s="132" customFormat="1" ht="16" customHeight="1">
      <c r="A39" s="123"/>
      <c r="B39" s="2"/>
      <c r="C39" s="144" t="s">
        <v>276</v>
      </c>
      <c r="D39" s="125" t="s">
        <v>277</v>
      </c>
      <c r="E39" s="3">
        <v>2</v>
      </c>
      <c r="F39" s="87" t="s">
        <v>196</v>
      </c>
      <c r="G39" s="92"/>
      <c r="H39" s="127">
        <v>90.05</v>
      </c>
      <c r="I39" s="97">
        <f t="shared" si="7"/>
        <v>180.1</v>
      </c>
      <c r="J39" s="128" t="s">
        <v>49</v>
      </c>
      <c r="K39" s="128" t="s">
        <v>50</v>
      </c>
      <c r="L39" s="89"/>
      <c r="M39" s="129"/>
      <c r="N39" s="129">
        <f>E39*3</f>
        <v>6</v>
      </c>
      <c r="O39" s="4"/>
      <c r="P39" s="325"/>
      <c r="Q39" s="326"/>
      <c r="R39" s="326"/>
      <c r="S39" s="326"/>
      <c r="T39" s="326"/>
      <c r="U39" s="326"/>
      <c r="V39" s="327"/>
      <c r="W39" s="6"/>
      <c r="X39" s="130">
        <f t="shared" ref="X39:X50" si="9">N39/$M$37*AA39</f>
        <v>2.1981818181818182E-2</v>
      </c>
      <c r="Y39" s="131"/>
      <c r="Z39" s="131"/>
      <c r="AA39" s="130">
        <f t="shared" si="8"/>
        <v>0.40300000000000002</v>
      </c>
      <c r="AB39" s="131"/>
      <c r="AC39" s="131"/>
      <c r="AD39" s="131"/>
      <c r="AE39" s="131"/>
      <c r="AF39" s="131"/>
      <c r="AG39" s="131"/>
      <c r="AH39" s="131"/>
    </row>
    <row r="40" spans="1:34" s="132" customFormat="1" ht="16" customHeight="1">
      <c r="A40" s="123"/>
      <c r="B40" s="2"/>
      <c r="C40" s="144" t="s">
        <v>278</v>
      </c>
      <c r="D40" s="125" t="s">
        <v>279</v>
      </c>
      <c r="E40" s="3">
        <v>2</v>
      </c>
      <c r="F40" s="87" t="s">
        <v>196</v>
      </c>
      <c r="G40" s="92"/>
      <c r="H40" s="127">
        <v>75.849999999999994</v>
      </c>
      <c r="I40" s="97">
        <f t="shared" si="7"/>
        <v>151.69999999999999</v>
      </c>
      <c r="J40" s="128" t="s">
        <v>49</v>
      </c>
      <c r="K40" s="128" t="s">
        <v>50</v>
      </c>
      <c r="L40" s="89"/>
      <c r="M40" s="129"/>
      <c r="N40" s="129">
        <f>E40*3</f>
        <v>6</v>
      </c>
      <c r="O40" s="4"/>
      <c r="P40" s="325"/>
      <c r="Q40" s="326"/>
      <c r="R40" s="326"/>
      <c r="S40" s="326"/>
      <c r="T40" s="326"/>
      <c r="U40" s="326"/>
      <c r="V40" s="327"/>
      <c r="W40" s="6"/>
      <c r="X40" s="130">
        <f t="shared" si="9"/>
        <v>2.1981818181818182E-2</v>
      </c>
      <c r="Y40" s="131"/>
      <c r="Z40" s="131"/>
      <c r="AA40" s="130">
        <f t="shared" si="8"/>
        <v>0.40300000000000002</v>
      </c>
      <c r="AB40" s="131"/>
      <c r="AC40" s="131"/>
      <c r="AD40" s="131"/>
      <c r="AE40" s="131"/>
      <c r="AF40" s="131"/>
      <c r="AG40" s="131"/>
      <c r="AH40" s="131"/>
    </row>
    <row r="41" spans="1:34" s="132" customFormat="1" ht="16" customHeight="1">
      <c r="A41" s="123"/>
      <c r="B41" s="2"/>
      <c r="C41" s="144" t="s">
        <v>280</v>
      </c>
      <c r="D41" s="125" t="s">
        <v>281</v>
      </c>
      <c r="E41" s="3">
        <v>2</v>
      </c>
      <c r="F41" s="87" t="s">
        <v>196</v>
      </c>
      <c r="G41" s="92"/>
      <c r="H41" s="127">
        <v>39.36</v>
      </c>
      <c r="I41" s="97">
        <f t="shared" si="7"/>
        <v>78.72</v>
      </c>
      <c r="J41" s="128" t="s">
        <v>49</v>
      </c>
      <c r="K41" s="128" t="s">
        <v>50</v>
      </c>
      <c r="L41" s="89"/>
      <c r="M41" s="129"/>
      <c r="N41" s="129">
        <f>E41*2</f>
        <v>4</v>
      </c>
      <c r="O41" s="4"/>
      <c r="P41" s="155"/>
      <c r="Q41" s="156"/>
      <c r="R41" s="156"/>
      <c r="S41" s="156"/>
      <c r="T41" s="156"/>
      <c r="U41" s="156"/>
      <c r="V41" s="157"/>
      <c r="W41" s="6"/>
      <c r="X41" s="130">
        <f t="shared" si="9"/>
        <v>1.4654545454545455E-2</v>
      </c>
      <c r="Y41" s="131"/>
      <c r="Z41" s="131"/>
      <c r="AA41" s="130">
        <f t="shared" si="8"/>
        <v>0.40300000000000002</v>
      </c>
      <c r="AB41" s="131"/>
      <c r="AC41" s="131"/>
      <c r="AD41" s="131"/>
      <c r="AE41" s="131"/>
      <c r="AF41" s="131"/>
      <c r="AG41" s="131"/>
      <c r="AH41" s="131"/>
    </row>
    <row r="42" spans="1:34" s="132" customFormat="1" ht="16" customHeight="1">
      <c r="A42" s="123"/>
      <c r="B42" s="2"/>
      <c r="C42" s="144" t="s">
        <v>282</v>
      </c>
      <c r="D42" s="125" t="s">
        <v>284</v>
      </c>
      <c r="E42" s="3">
        <v>2</v>
      </c>
      <c r="F42" s="87" t="s">
        <v>196</v>
      </c>
      <c r="G42" s="92"/>
      <c r="H42" s="127">
        <v>9.32</v>
      </c>
      <c r="I42" s="97">
        <f t="shared" si="7"/>
        <v>18.64</v>
      </c>
      <c r="J42" s="128" t="s">
        <v>49</v>
      </c>
      <c r="K42" s="128" t="s">
        <v>50</v>
      </c>
      <c r="L42" s="89"/>
      <c r="M42" s="129"/>
      <c r="N42" s="129">
        <f>E42*4</f>
        <v>8</v>
      </c>
      <c r="O42" s="4"/>
      <c r="P42" s="155"/>
      <c r="Q42" s="156"/>
      <c r="R42" s="156"/>
      <c r="S42" s="156"/>
      <c r="T42" s="156"/>
      <c r="U42" s="156"/>
      <c r="V42" s="157"/>
      <c r="W42" s="6"/>
      <c r="X42" s="130">
        <f t="shared" si="9"/>
        <v>2.930909090909091E-2</v>
      </c>
      <c r="Y42" s="131"/>
      <c r="Z42" s="131"/>
      <c r="AA42" s="130">
        <f t="shared" si="8"/>
        <v>0.40300000000000002</v>
      </c>
      <c r="AB42" s="131"/>
      <c r="AC42" s="131"/>
      <c r="AD42" s="131"/>
      <c r="AE42" s="131"/>
      <c r="AF42" s="131"/>
      <c r="AG42" s="131"/>
      <c r="AH42" s="131"/>
    </row>
    <row r="43" spans="1:34" s="132" customFormat="1" ht="16" customHeight="1">
      <c r="A43" s="123"/>
      <c r="B43" s="2"/>
      <c r="C43" s="144" t="s">
        <v>283</v>
      </c>
      <c r="D43" s="125" t="s">
        <v>285</v>
      </c>
      <c r="E43" s="3">
        <v>2</v>
      </c>
      <c r="F43" s="87" t="s">
        <v>196</v>
      </c>
      <c r="G43" s="92"/>
      <c r="H43" s="127">
        <v>8.81</v>
      </c>
      <c r="I43" s="97">
        <f t="shared" si="7"/>
        <v>17.62</v>
      </c>
      <c r="J43" s="128" t="s">
        <v>49</v>
      </c>
      <c r="K43" s="128" t="s">
        <v>50</v>
      </c>
      <c r="L43" s="89"/>
      <c r="M43" s="129"/>
      <c r="N43" s="129">
        <f>E43*4</f>
        <v>8</v>
      </c>
      <c r="O43" s="4"/>
      <c r="P43" s="155"/>
      <c r="Q43" s="156"/>
      <c r="R43" s="156"/>
      <c r="S43" s="156"/>
      <c r="T43" s="156"/>
      <c r="U43" s="156"/>
      <c r="V43" s="157"/>
      <c r="W43" s="6"/>
      <c r="X43" s="130">
        <f t="shared" si="9"/>
        <v>2.930909090909091E-2</v>
      </c>
      <c r="Y43" s="131"/>
      <c r="Z43" s="131"/>
      <c r="AA43" s="130">
        <f t="shared" si="8"/>
        <v>0.40300000000000002</v>
      </c>
      <c r="AB43" s="131"/>
      <c r="AC43" s="131"/>
      <c r="AD43" s="131"/>
      <c r="AE43" s="131"/>
      <c r="AF43" s="131"/>
      <c r="AG43" s="131"/>
      <c r="AH43" s="131"/>
    </row>
    <row r="44" spans="1:34" s="132" customFormat="1" ht="16" customHeight="1">
      <c r="A44" s="123"/>
      <c r="B44" s="2"/>
      <c r="C44" s="144" t="s">
        <v>286</v>
      </c>
      <c r="D44" s="125" t="s">
        <v>287</v>
      </c>
      <c r="E44" s="3">
        <v>2</v>
      </c>
      <c r="F44" s="87" t="s">
        <v>196</v>
      </c>
      <c r="G44" s="92"/>
      <c r="H44" s="127">
        <v>59.02</v>
      </c>
      <c r="I44" s="97">
        <f t="shared" si="7"/>
        <v>118.04</v>
      </c>
      <c r="J44" s="128" t="s">
        <v>49</v>
      </c>
      <c r="K44" s="128" t="s">
        <v>50</v>
      </c>
      <c r="L44" s="89"/>
      <c r="M44" s="129"/>
      <c r="N44" s="129">
        <f>E44*5</f>
        <v>10</v>
      </c>
      <c r="O44" s="4"/>
      <c r="P44" s="325"/>
      <c r="Q44" s="326"/>
      <c r="R44" s="326"/>
      <c r="S44" s="326"/>
      <c r="T44" s="326"/>
      <c r="U44" s="326"/>
      <c r="V44" s="327"/>
      <c r="W44" s="6"/>
      <c r="X44" s="130">
        <f t="shared" si="9"/>
        <v>3.6636363636363641E-2</v>
      </c>
      <c r="Y44" s="131"/>
      <c r="Z44" s="131"/>
      <c r="AA44" s="130">
        <f t="shared" si="8"/>
        <v>0.40300000000000002</v>
      </c>
      <c r="AB44" s="131"/>
      <c r="AC44" s="131"/>
      <c r="AD44" s="131"/>
      <c r="AE44" s="131"/>
      <c r="AF44" s="131"/>
      <c r="AG44" s="131"/>
      <c r="AH44" s="131"/>
    </row>
    <row r="45" spans="1:34" s="132" customFormat="1" ht="16" customHeight="1">
      <c r="A45" s="123"/>
      <c r="B45" s="2"/>
      <c r="C45" s="144" t="s">
        <v>288</v>
      </c>
      <c r="D45" s="125" t="s">
        <v>289</v>
      </c>
      <c r="E45" s="3">
        <v>2</v>
      </c>
      <c r="F45" s="87" t="s">
        <v>196</v>
      </c>
      <c r="G45" s="92"/>
      <c r="H45" s="127">
        <v>51.33</v>
      </c>
      <c r="I45" s="97">
        <f t="shared" si="7"/>
        <v>102.66</v>
      </c>
      <c r="J45" s="128" t="s">
        <v>49</v>
      </c>
      <c r="K45" s="128" t="s">
        <v>50</v>
      </c>
      <c r="L45" s="89"/>
      <c r="M45" s="129"/>
      <c r="N45" s="129">
        <f>E45*5</f>
        <v>10</v>
      </c>
      <c r="O45" s="4"/>
      <c r="P45" s="231"/>
      <c r="Q45" s="232"/>
      <c r="R45" s="232"/>
      <c r="S45" s="232"/>
      <c r="T45" s="232"/>
      <c r="U45" s="232"/>
      <c r="V45" s="233"/>
      <c r="W45" s="6"/>
      <c r="X45" s="130">
        <f t="shared" si="9"/>
        <v>3.6636363636363641E-2</v>
      </c>
      <c r="Y45" s="131"/>
      <c r="Z45" s="131"/>
      <c r="AA45" s="130">
        <f t="shared" si="8"/>
        <v>0.40300000000000002</v>
      </c>
      <c r="AB45" s="131"/>
      <c r="AC45" s="131"/>
      <c r="AD45" s="131"/>
      <c r="AE45" s="131"/>
      <c r="AF45" s="131"/>
      <c r="AG45" s="131"/>
      <c r="AH45" s="131"/>
    </row>
    <row r="46" spans="1:34" s="132" customFormat="1" ht="16" customHeight="1">
      <c r="A46" s="123"/>
      <c r="B46" s="2"/>
      <c r="C46" s="144" t="s">
        <v>290</v>
      </c>
      <c r="D46" s="125" t="s">
        <v>291</v>
      </c>
      <c r="E46" s="3">
        <v>2</v>
      </c>
      <c r="F46" s="87" t="s">
        <v>196</v>
      </c>
      <c r="G46" s="92"/>
      <c r="H46" s="127">
        <v>91.6</v>
      </c>
      <c r="I46" s="97">
        <f t="shared" si="7"/>
        <v>183.2</v>
      </c>
      <c r="J46" s="128" t="s">
        <v>49</v>
      </c>
      <c r="K46" s="128" t="s">
        <v>50</v>
      </c>
      <c r="L46" s="89"/>
      <c r="M46" s="129"/>
      <c r="N46" s="129">
        <f>E46*3</f>
        <v>6</v>
      </c>
      <c r="O46" s="4"/>
      <c r="P46" s="155"/>
      <c r="Q46" s="156"/>
      <c r="R46" s="156"/>
      <c r="S46" s="156"/>
      <c r="T46" s="156"/>
      <c r="U46" s="156"/>
      <c r="V46" s="157"/>
      <c r="W46" s="6"/>
      <c r="X46" s="130">
        <f t="shared" si="9"/>
        <v>2.1981818181818182E-2</v>
      </c>
      <c r="Y46" s="131"/>
      <c r="Z46" s="131"/>
      <c r="AA46" s="130">
        <f t="shared" si="8"/>
        <v>0.40300000000000002</v>
      </c>
      <c r="AB46" s="131"/>
      <c r="AC46" s="131"/>
      <c r="AD46" s="131"/>
      <c r="AE46" s="131"/>
      <c r="AF46" s="131"/>
      <c r="AG46" s="131"/>
      <c r="AH46" s="131"/>
    </row>
    <row r="47" spans="1:34" s="132" customFormat="1" ht="16" customHeight="1">
      <c r="A47" s="123"/>
      <c r="B47" s="2"/>
      <c r="C47" s="144" t="s">
        <v>292</v>
      </c>
      <c r="D47" s="125" t="s">
        <v>293</v>
      </c>
      <c r="E47" s="3">
        <v>2</v>
      </c>
      <c r="F47" s="87" t="s">
        <v>196</v>
      </c>
      <c r="G47" s="92"/>
      <c r="H47" s="127">
        <v>55.61</v>
      </c>
      <c r="I47" s="97">
        <f t="shared" si="7"/>
        <v>111.22</v>
      </c>
      <c r="J47" s="128" t="s">
        <v>49</v>
      </c>
      <c r="K47" s="128" t="s">
        <v>50</v>
      </c>
      <c r="L47" s="89"/>
      <c r="M47" s="129"/>
      <c r="N47" s="129">
        <f>E47*5</f>
        <v>10</v>
      </c>
      <c r="O47" s="4"/>
      <c r="P47" s="155"/>
      <c r="Q47" s="156"/>
      <c r="R47" s="156"/>
      <c r="S47" s="156"/>
      <c r="T47" s="156"/>
      <c r="U47" s="156"/>
      <c r="V47" s="157"/>
      <c r="W47" s="6"/>
      <c r="X47" s="130">
        <f t="shared" si="9"/>
        <v>3.6636363636363641E-2</v>
      </c>
      <c r="Y47" s="131"/>
      <c r="Z47" s="131"/>
      <c r="AA47" s="130">
        <f t="shared" si="8"/>
        <v>0.40300000000000002</v>
      </c>
      <c r="AB47" s="131"/>
      <c r="AC47" s="131"/>
      <c r="AD47" s="131"/>
      <c r="AE47" s="131"/>
      <c r="AF47" s="131"/>
      <c r="AG47" s="131"/>
      <c r="AH47" s="131"/>
    </row>
    <row r="48" spans="1:34" s="132" customFormat="1" ht="16" customHeight="1">
      <c r="A48" s="123"/>
      <c r="B48" s="2"/>
      <c r="C48" s="144" t="s">
        <v>294</v>
      </c>
      <c r="D48" s="125" t="s">
        <v>295</v>
      </c>
      <c r="E48" s="3">
        <v>2</v>
      </c>
      <c r="F48" s="87" t="s">
        <v>196</v>
      </c>
      <c r="G48" s="92"/>
      <c r="H48" s="127">
        <v>42.79</v>
      </c>
      <c r="I48" s="97">
        <f t="shared" si="7"/>
        <v>85.58</v>
      </c>
      <c r="J48" s="128" t="s">
        <v>49</v>
      </c>
      <c r="K48" s="128" t="s">
        <v>50</v>
      </c>
      <c r="L48" s="89"/>
      <c r="M48" s="129"/>
      <c r="N48" s="129">
        <f>E48*3</f>
        <v>6</v>
      </c>
      <c r="O48" s="4"/>
      <c r="P48" s="325"/>
      <c r="Q48" s="326"/>
      <c r="R48" s="326"/>
      <c r="S48" s="326"/>
      <c r="T48" s="326"/>
      <c r="U48" s="326"/>
      <c r="V48" s="327"/>
      <c r="W48" s="6"/>
      <c r="X48" s="130">
        <f t="shared" si="9"/>
        <v>2.1981818181818182E-2</v>
      </c>
      <c r="Y48" s="131"/>
      <c r="Z48" s="131"/>
      <c r="AA48" s="130">
        <f t="shared" si="8"/>
        <v>0.40300000000000002</v>
      </c>
      <c r="AB48" s="131"/>
      <c r="AC48" s="131"/>
      <c r="AD48" s="131"/>
      <c r="AE48" s="131"/>
      <c r="AF48" s="131"/>
      <c r="AG48" s="131"/>
      <c r="AH48" s="131"/>
    </row>
    <row r="49" spans="1:34" s="132" customFormat="1" ht="16" customHeight="1">
      <c r="A49" s="123"/>
      <c r="B49" s="2"/>
      <c r="C49" s="144" t="s">
        <v>296</v>
      </c>
      <c r="D49" s="125" t="s">
        <v>297</v>
      </c>
      <c r="E49" s="3">
        <v>2</v>
      </c>
      <c r="F49" s="87" t="s">
        <v>196</v>
      </c>
      <c r="G49" s="92"/>
      <c r="H49" s="127">
        <v>33.44</v>
      </c>
      <c r="I49" s="97">
        <f t="shared" si="7"/>
        <v>66.88</v>
      </c>
      <c r="J49" s="128" t="s">
        <v>49</v>
      </c>
      <c r="K49" s="128" t="s">
        <v>50</v>
      </c>
      <c r="L49" s="89"/>
      <c r="M49" s="129"/>
      <c r="N49" s="129">
        <f>E49*5</f>
        <v>10</v>
      </c>
      <c r="O49" s="4"/>
      <c r="P49" s="155"/>
      <c r="Q49" s="156"/>
      <c r="R49" s="156"/>
      <c r="S49" s="156"/>
      <c r="T49" s="156"/>
      <c r="U49" s="156"/>
      <c r="V49" s="157"/>
      <c r="W49" s="6"/>
      <c r="X49" s="130">
        <f t="shared" si="9"/>
        <v>3.6636363636363641E-2</v>
      </c>
      <c r="Y49" s="131"/>
      <c r="Z49" s="131"/>
      <c r="AA49" s="130">
        <f t="shared" si="8"/>
        <v>0.40300000000000002</v>
      </c>
      <c r="AB49" s="131"/>
      <c r="AC49" s="131"/>
      <c r="AD49" s="131"/>
      <c r="AE49" s="131"/>
      <c r="AF49" s="131"/>
      <c r="AG49" s="131"/>
      <c r="AH49" s="131"/>
    </row>
    <row r="50" spans="1:34" s="132" customFormat="1" ht="16" customHeight="1">
      <c r="A50" s="123"/>
      <c r="B50" s="2"/>
      <c r="C50" s="144" t="s">
        <v>298</v>
      </c>
      <c r="D50" s="125" t="s">
        <v>299</v>
      </c>
      <c r="E50" s="3">
        <v>2</v>
      </c>
      <c r="F50" s="87" t="s">
        <v>196</v>
      </c>
      <c r="G50" s="92"/>
      <c r="H50" s="127">
        <v>36.19</v>
      </c>
      <c r="I50" s="97">
        <f t="shared" si="7"/>
        <v>72.38</v>
      </c>
      <c r="J50" s="128" t="s">
        <v>49</v>
      </c>
      <c r="K50" s="128" t="s">
        <v>50</v>
      </c>
      <c r="L50" s="89"/>
      <c r="M50" s="129"/>
      <c r="N50" s="129">
        <f>E50*5</f>
        <v>10</v>
      </c>
      <c r="O50" s="4"/>
      <c r="P50" s="155"/>
      <c r="Q50" s="156"/>
      <c r="R50" s="156"/>
      <c r="S50" s="156"/>
      <c r="T50" s="156"/>
      <c r="U50" s="156"/>
      <c r="V50" s="157"/>
      <c r="W50" s="6"/>
      <c r="X50" s="130">
        <f t="shared" si="9"/>
        <v>3.6636363636363641E-2</v>
      </c>
      <c r="Y50" s="131"/>
      <c r="Z50" s="131"/>
      <c r="AA50" s="130">
        <f t="shared" si="8"/>
        <v>0.40300000000000002</v>
      </c>
      <c r="AB50" s="131"/>
      <c r="AC50" s="131"/>
      <c r="AD50" s="131"/>
      <c r="AE50" s="131"/>
      <c r="AF50" s="131"/>
      <c r="AG50" s="131"/>
      <c r="AH50" s="131"/>
    </row>
    <row r="51" spans="1:34" s="132" customFormat="1" ht="16" customHeight="1">
      <c r="A51" s="123"/>
      <c r="B51" s="2"/>
      <c r="C51" s="175"/>
      <c r="D51" s="176"/>
      <c r="E51" s="177"/>
      <c r="F51" s="178"/>
      <c r="G51" s="179"/>
      <c r="H51" s="180"/>
      <c r="I51" s="181"/>
      <c r="J51" s="182"/>
      <c r="K51" s="182"/>
      <c r="L51" s="183"/>
      <c r="M51" s="184"/>
      <c r="N51" s="184"/>
      <c r="O51" s="185"/>
      <c r="P51" s="186"/>
      <c r="Q51" s="187"/>
      <c r="R51" s="187"/>
      <c r="S51" s="187"/>
      <c r="T51" s="187"/>
      <c r="U51" s="187"/>
      <c r="V51" s="188"/>
      <c r="W51" s="189"/>
      <c r="X51" s="190"/>
      <c r="Y51" s="131"/>
      <c r="Z51" s="131"/>
      <c r="AA51" s="168"/>
      <c r="AB51" s="131"/>
      <c r="AC51" s="131"/>
      <c r="AD51" s="131"/>
      <c r="AE51" s="131"/>
      <c r="AF51" s="131"/>
      <c r="AG51" s="131"/>
      <c r="AH51" s="131"/>
    </row>
    <row r="52" spans="1:34" s="132" customFormat="1" ht="16" customHeight="1">
      <c r="A52" s="123"/>
      <c r="B52" s="2"/>
      <c r="C52" s="124" t="s">
        <v>254</v>
      </c>
      <c r="D52" s="125"/>
      <c r="E52" s="126"/>
      <c r="F52" s="87"/>
      <c r="G52" s="88"/>
      <c r="H52" s="127"/>
      <c r="I52" s="97"/>
      <c r="J52" s="128"/>
      <c r="K52" s="128"/>
      <c r="L52" s="89"/>
      <c r="M52" s="129"/>
      <c r="N52" s="129"/>
      <c r="O52" s="4" t="e">
        <f>IF(C52=[28]Data!#REF!,[28]Data!#REF!,(IF(C52=[28]Data!#REF!,[28]Data!#REF!,(IF(C52=[28]Data!#REF!,[28]Data!#REF!,(IF(C52=[28]Data!B173,[28]Data!G173,(IF(C52=[28]Data!B176,[28]Data!G176,(IF(C52=[28]Data!#REF!,[28]Data!#REF!,(IF(C52=[28]Data!#REF!,[28]Data!#REF!,(IF(C52=[28]Data!#REF!,[28]Data!#REF!,[28]Data!#REF!)))))))))))))))&amp;IF(C52=[28]Data!#REF!,[28]Data!#REF!,(IF(C52=[28]Data!#REF!,[28]Data!#REF!,(IF(C52=[28]Data!#REF!,[28]Data!#REF!,(IF(C52=[28]Data!#REF!,[28]Data!#REF!,(IF(C52=[28]Data!#REF!,[28]Data!#REF!,(IF(C52=[28]Data!#REF!,[28]Data!G867,(IF(C52=[28]Data!#REF!,[28]Data!#REF!,(IF(C52=[28]Data!#REF!,[28]Data!#REF!,[28]Data!#REF!)))))))))))))))&amp;IF(C52=[28]Data!B204,[28]Data!G204,(IF(C52=[28]Data!#REF!,[28]Data!#REF!,(IF(C52=[28]Data!#REF!,[28]Data!#REF!,(IF(C52=[28]Data!#REF!,[28]Data!#REF!,(IF(C52=[28]Data!#REF!,[28]Data!#REF!,[28]Data!#REF!)))))))))</f>
        <v>#REF!</v>
      </c>
      <c r="P52" s="325"/>
      <c r="Q52" s="326"/>
      <c r="R52" s="326"/>
      <c r="S52" s="326"/>
      <c r="T52" s="326"/>
      <c r="U52" s="326"/>
      <c r="V52" s="327"/>
      <c r="W52" s="6"/>
      <c r="X52" s="130"/>
      <c r="Y52" s="131"/>
      <c r="Z52" s="131"/>
      <c r="AA52" s="131"/>
      <c r="AB52" s="131"/>
      <c r="AC52" s="131"/>
      <c r="AD52" s="131"/>
      <c r="AE52" s="131"/>
      <c r="AF52" s="131"/>
      <c r="AG52" s="131"/>
      <c r="AH52" s="131"/>
    </row>
    <row r="53" spans="1:34" s="132" customFormat="1" ht="16" customHeight="1">
      <c r="A53" s="123"/>
      <c r="B53" s="2">
        <v>6</v>
      </c>
      <c r="C53" s="133" t="s">
        <v>306</v>
      </c>
      <c r="D53" s="125" t="s">
        <v>308</v>
      </c>
      <c r="E53" s="3">
        <v>2</v>
      </c>
      <c r="F53" s="87" t="s">
        <v>196</v>
      </c>
      <c r="G53" s="92"/>
      <c r="H53" s="127">
        <v>43.11</v>
      </c>
      <c r="I53" s="97">
        <f t="shared" ref="I53:I69" si="10">IF(E53&gt;0,E53*H53,"-")</f>
        <v>86.22</v>
      </c>
      <c r="J53" s="128" t="s">
        <v>49</v>
      </c>
      <c r="K53" s="128" t="s">
        <v>50</v>
      </c>
      <c r="L53" s="89"/>
      <c r="M53" s="129">
        <v>72</v>
      </c>
      <c r="N53" s="129">
        <f>E53*2</f>
        <v>4</v>
      </c>
      <c r="O53" s="4" t="e">
        <f>IF(C53=[28]Data!#REF!,[28]Data!#REF!,(IF(C53=[28]Data!#REF!,[28]Data!#REF!,(IF(C53=[28]Data!#REF!,[28]Data!#REF!,(IF(C53=[28]Data!B154,[28]Data!G154,(IF(C53=[28]Data!B157,[28]Data!G157,(IF(C53=[28]Data!#REF!,[28]Data!#REF!,(IF(C53=[28]Data!#REF!,[28]Data!#REF!,(IF(C53=[28]Data!#REF!,[28]Data!#REF!,[28]Data!#REF!)))))))))))))))&amp;IF(C53=[28]Data!#REF!,[28]Data!#REF!,(IF(C53=[28]Data!#REF!,[28]Data!#REF!,(IF(C53=[28]Data!#REF!,[28]Data!#REF!,(IF(C53=[28]Data!#REF!,[28]Data!#REF!,(IF(C53=[28]Data!#REF!,[28]Data!#REF!,(IF(C53=[28]Data!#REF!,[28]Data!G848,(IF(C53=[28]Data!#REF!,[28]Data!#REF!,(IF(C53=[28]Data!#REF!,[28]Data!#REF!,[28]Data!#REF!)))))))))))))))&amp;IF(C53=[28]Data!B185,[28]Data!G185,(IF(C53=[28]Data!#REF!,[28]Data!#REF!,(IF(C53=[28]Data!#REF!,[28]Data!#REF!,(IF(C53=[28]Data!#REF!,[28]Data!#REF!,(IF(C53=[28]Data!#REF!,[28]Data!#REF!,[28]Data!#REF!)))))))))</f>
        <v>#REF!</v>
      </c>
      <c r="P53" s="325" t="s">
        <v>305</v>
      </c>
      <c r="Q53" s="326"/>
      <c r="R53" s="326"/>
      <c r="S53" s="326"/>
      <c r="T53" s="326"/>
      <c r="U53" s="326"/>
      <c r="V53" s="327"/>
      <c r="W53" s="6"/>
      <c r="X53" s="130">
        <f t="shared" ref="X53:X69" si="11">N53/$M$53*$AA$53</f>
        <v>1.6791666666666667E-2</v>
      </c>
      <c r="Y53" s="131"/>
      <c r="Z53" s="131"/>
      <c r="AA53" s="130">
        <f>155*65*30/1000000</f>
        <v>0.30225000000000002</v>
      </c>
      <c r="AB53" s="131"/>
      <c r="AC53" s="131"/>
      <c r="AD53" s="131"/>
      <c r="AE53" s="131"/>
      <c r="AF53" s="131"/>
      <c r="AG53" s="131"/>
      <c r="AH53" s="131"/>
    </row>
    <row r="54" spans="1:34" s="132" customFormat="1" ht="16" customHeight="1">
      <c r="A54" s="123"/>
      <c r="B54" s="2"/>
      <c r="C54" s="133" t="s">
        <v>307</v>
      </c>
      <c r="D54" s="125" t="s">
        <v>309</v>
      </c>
      <c r="E54" s="3">
        <v>2</v>
      </c>
      <c r="F54" s="87" t="s">
        <v>196</v>
      </c>
      <c r="G54" s="92"/>
      <c r="H54" s="127">
        <v>43.11</v>
      </c>
      <c r="I54" s="97">
        <f t="shared" si="10"/>
        <v>86.22</v>
      </c>
      <c r="J54" s="128" t="s">
        <v>49</v>
      </c>
      <c r="K54" s="128" t="s">
        <v>50</v>
      </c>
      <c r="L54" s="89"/>
      <c r="M54" s="129"/>
      <c r="N54" s="129">
        <f>E54*2</f>
        <v>4</v>
      </c>
      <c r="O54" s="4"/>
      <c r="P54" s="169"/>
      <c r="Q54" s="170"/>
      <c r="R54" s="170"/>
      <c r="S54" s="170"/>
      <c r="T54" s="170"/>
      <c r="U54" s="170"/>
      <c r="V54" s="171"/>
      <c r="W54" s="6"/>
      <c r="X54" s="130">
        <f t="shared" si="11"/>
        <v>1.6791666666666667E-2</v>
      </c>
      <c r="Y54" s="131"/>
      <c r="Z54" s="131"/>
      <c r="AA54" s="168"/>
      <c r="AB54" s="131"/>
      <c r="AC54" s="131"/>
      <c r="AD54" s="131"/>
      <c r="AE54" s="131"/>
      <c r="AF54" s="131"/>
      <c r="AG54" s="131"/>
      <c r="AH54" s="131"/>
    </row>
    <row r="55" spans="1:34" s="132" customFormat="1" ht="16" customHeight="1">
      <c r="A55" s="123"/>
      <c r="B55" s="2"/>
      <c r="C55" s="144" t="s">
        <v>310</v>
      </c>
      <c r="D55" s="125" t="s">
        <v>312</v>
      </c>
      <c r="E55" s="3">
        <v>2</v>
      </c>
      <c r="F55" s="87" t="s">
        <v>196</v>
      </c>
      <c r="G55" s="88"/>
      <c r="H55" s="127">
        <v>72.78</v>
      </c>
      <c r="I55" s="97">
        <f t="shared" si="10"/>
        <v>145.56</v>
      </c>
      <c r="J55" s="128" t="s">
        <v>49</v>
      </c>
      <c r="K55" s="128" t="s">
        <v>50</v>
      </c>
      <c r="L55" s="89"/>
      <c r="M55" s="129"/>
      <c r="N55" s="129">
        <f>E55*5</f>
        <v>10</v>
      </c>
      <c r="O55" s="4"/>
      <c r="P55" s="325"/>
      <c r="Q55" s="326"/>
      <c r="R55" s="326"/>
      <c r="S55" s="326"/>
      <c r="T55" s="326"/>
      <c r="U55" s="326"/>
      <c r="V55" s="327"/>
      <c r="W55" s="6"/>
      <c r="X55" s="130">
        <f t="shared" si="11"/>
        <v>4.1979166666666672E-2</v>
      </c>
      <c r="Y55" s="131"/>
      <c r="Z55" s="131"/>
      <c r="AA55" s="131"/>
      <c r="AB55" s="131"/>
      <c r="AC55" s="131"/>
      <c r="AD55" s="131"/>
      <c r="AE55" s="131"/>
      <c r="AF55" s="131"/>
      <c r="AG55" s="131"/>
      <c r="AH55" s="131"/>
    </row>
    <row r="56" spans="1:34" s="132" customFormat="1" ht="16" customHeight="1">
      <c r="A56" s="123"/>
      <c r="B56" s="2"/>
      <c r="C56" s="133" t="s">
        <v>311</v>
      </c>
      <c r="D56" s="125" t="s">
        <v>313</v>
      </c>
      <c r="E56" s="3">
        <v>2</v>
      </c>
      <c r="F56" s="87" t="s">
        <v>196</v>
      </c>
      <c r="G56" s="92"/>
      <c r="H56" s="127">
        <v>72.78</v>
      </c>
      <c r="I56" s="97">
        <f t="shared" si="10"/>
        <v>145.56</v>
      </c>
      <c r="J56" s="128" t="s">
        <v>49</v>
      </c>
      <c r="K56" s="128" t="s">
        <v>50</v>
      </c>
      <c r="L56" s="89"/>
      <c r="M56" s="129"/>
      <c r="N56" s="129">
        <f>E56*5</f>
        <v>10</v>
      </c>
      <c r="O56" s="4"/>
      <c r="P56" s="325"/>
      <c r="Q56" s="326"/>
      <c r="R56" s="326"/>
      <c r="S56" s="326"/>
      <c r="T56" s="326"/>
      <c r="U56" s="326"/>
      <c r="V56" s="327"/>
      <c r="W56" s="6"/>
      <c r="X56" s="130">
        <f t="shared" si="11"/>
        <v>4.1979166666666672E-2</v>
      </c>
      <c r="Y56" s="131"/>
      <c r="Z56" s="131"/>
      <c r="AA56" s="130"/>
      <c r="AB56" s="131"/>
      <c r="AC56" s="131"/>
      <c r="AD56" s="131"/>
      <c r="AE56" s="131"/>
      <c r="AF56" s="131"/>
      <c r="AG56" s="131"/>
      <c r="AH56" s="131"/>
    </row>
    <row r="57" spans="1:34" s="132" customFormat="1" ht="16" customHeight="1">
      <c r="A57" s="123"/>
      <c r="B57" s="2"/>
      <c r="C57" s="133" t="s">
        <v>314</v>
      </c>
      <c r="D57" s="125" t="s">
        <v>316</v>
      </c>
      <c r="E57" s="3">
        <v>1</v>
      </c>
      <c r="F57" s="87" t="s">
        <v>196</v>
      </c>
      <c r="G57" s="92"/>
      <c r="H57" s="127">
        <v>20.13</v>
      </c>
      <c r="I57" s="97">
        <f t="shared" si="10"/>
        <v>20.13</v>
      </c>
      <c r="J57" s="128" t="s">
        <v>49</v>
      </c>
      <c r="K57" s="128" t="s">
        <v>50</v>
      </c>
      <c r="L57" s="89"/>
      <c r="M57" s="129"/>
      <c r="N57" s="129">
        <f>E57*1.5</f>
        <v>1.5</v>
      </c>
      <c r="O57" s="4"/>
      <c r="P57" s="169"/>
      <c r="Q57" s="170"/>
      <c r="R57" s="170"/>
      <c r="S57" s="170"/>
      <c r="T57" s="170"/>
      <c r="U57" s="170"/>
      <c r="V57" s="171"/>
      <c r="W57" s="6"/>
      <c r="X57" s="130">
        <f t="shared" si="11"/>
        <v>6.2968750000000004E-3</v>
      </c>
      <c r="Y57" s="131"/>
      <c r="Z57" s="131"/>
      <c r="AA57" s="168"/>
      <c r="AB57" s="131"/>
      <c r="AC57" s="131"/>
      <c r="AD57" s="131"/>
      <c r="AE57" s="131"/>
      <c r="AF57" s="131"/>
      <c r="AG57" s="131"/>
      <c r="AH57" s="131"/>
    </row>
    <row r="58" spans="1:34" s="132" customFormat="1" ht="16" customHeight="1">
      <c r="A58" s="123"/>
      <c r="B58" s="2"/>
      <c r="C58" s="144" t="s">
        <v>315</v>
      </c>
      <c r="D58" s="125" t="s">
        <v>317</v>
      </c>
      <c r="E58" s="3">
        <v>1</v>
      </c>
      <c r="F58" s="87" t="s">
        <v>196</v>
      </c>
      <c r="G58" s="92"/>
      <c r="H58" s="127">
        <v>20.13</v>
      </c>
      <c r="I58" s="97">
        <f t="shared" si="10"/>
        <v>20.13</v>
      </c>
      <c r="J58" s="128" t="s">
        <v>49</v>
      </c>
      <c r="K58" s="128" t="s">
        <v>50</v>
      </c>
      <c r="L58" s="89"/>
      <c r="M58" s="129"/>
      <c r="N58" s="129">
        <f>E58*1.5</f>
        <v>1.5</v>
      </c>
      <c r="O58" s="4"/>
      <c r="P58" s="325"/>
      <c r="Q58" s="326"/>
      <c r="R58" s="326"/>
      <c r="S58" s="326"/>
      <c r="T58" s="326"/>
      <c r="U58" s="326"/>
      <c r="V58" s="5"/>
      <c r="W58" s="6"/>
      <c r="X58" s="130">
        <f t="shared" si="11"/>
        <v>6.2968750000000004E-3</v>
      </c>
      <c r="Y58" s="131"/>
      <c r="Z58" s="131"/>
      <c r="AA58" s="131"/>
      <c r="AB58" s="131"/>
      <c r="AC58" s="131"/>
      <c r="AD58" s="131"/>
      <c r="AE58" s="131"/>
      <c r="AF58" s="131"/>
      <c r="AG58" s="131"/>
      <c r="AH58" s="131"/>
    </row>
    <row r="59" spans="1:34" s="132" customFormat="1" ht="16" customHeight="1">
      <c r="A59" s="123"/>
      <c r="B59" s="2"/>
      <c r="C59" s="144" t="s">
        <v>318</v>
      </c>
      <c r="D59" s="125" t="s">
        <v>320</v>
      </c>
      <c r="E59" s="3">
        <v>2</v>
      </c>
      <c r="F59" s="87" t="s">
        <v>196</v>
      </c>
      <c r="G59" s="138"/>
      <c r="H59" s="127">
        <v>30.82</v>
      </c>
      <c r="I59" s="97">
        <f t="shared" si="10"/>
        <v>61.64</v>
      </c>
      <c r="J59" s="128" t="s">
        <v>49</v>
      </c>
      <c r="K59" s="128" t="s">
        <v>50</v>
      </c>
      <c r="L59" s="89"/>
      <c r="M59" s="129"/>
      <c r="N59" s="129">
        <f>E59*1</f>
        <v>2</v>
      </c>
      <c r="O59" s="4"/>
      <c r="P59" s="325"/>
      <c r="Q59" s="326"/>
      <c r="R59" s="326"/>
      <c r="S59" s="326"/>
      <c r="T59" s="326"/>
      <c r="U59" s="326"/>
      <c r="V59" s="327"/>
      <c r="W59" s="6"/>
      <c r="X59" s="130">
        <f t="shared" si="11"/>
        <v>8.3958333333333333E-3</v>
      </c>
      <c r="Y59" s="131"/>
      <c r="Z59" s="131"/>
      <c r="AA59" s="130"/>
      <c r="AB59" s="131"/>
      <c r="AC59" s="131"/>
      <c r="AD59" s="131"/>
      <c r="AE59" s="131"/>
      <c r="AF59" s="131"/>
      <c r="AG59" s="131"/>
      <c r="AH59" s="131"/>
    </row>
    <row r="60" spans="1:34" s="132" customFormat="1" ht="16" customHeight="1">
      <c r="A60" s="123"/>
      <c r="B60" s="2"/>
      <c r="C60" s="144" t="s">
        <v>319</v>
      </c>
      <c r="D60" s="125" t="s">
        <v>321</v>
      </c>
      <c r="E60" s="3">
        <v>2</v>
      </c>
      <c r="F60" s="87" t="s">
        <v>196</v>
      </c>
      <c r="G60" s="92"/>
      <c r="H60" s="127">
        <v>30.82</v>
      </c>
      <c r="I60" s="97">
        <f t="shared" si="10"/>
        <v>61.64</v>
      </c>
      <c r="J60" s="128" t="s">
        <v>49</v>
      </c>
      <c r="K60" s="128" t="s">
        <v>50</v>
      </c>
      <c r="L60" s="89"/>
      <c r="M60" s="129"/>
      <c r="N60" s="129">
        <f>E60*1</f>
        <v>2</v>
      </c>
      <c r="O60" s="4"/>
      <c r="P60" s="325"/>
      <c r="Q60" s="326"/>
      <c r="R60" s="326"/>
      <c r="S60" s="326"/>
      <c r="T60" s="326"/>
      <c r="U60" s="326"/>
      <c r="V60" s="327"/>
      <c r="W60" s="6"/>
      <c r="X60" s="130">
        <f t="shared" si="11"/>
        <v>8.3958333333333333E-3</v>
      </c>
      <c r="Y60" s="131"/>
      <c r="Z60" s="131"/>
      <c r="AA60" s="130"/>
      <c r="AB60" s="131"/>
      <c r="AC60" s="131"/>
      <c r="AD60" s="131"/>
      <c r="AE60" s="131"/>
      <c r="AF60" s="131"/>
      <c r="AG60" s="131"/>
      <c r="AH60" s="131"/>
    </row>
    <row r="61" spans="1:34" s="132" customFormat="1" ht="16" customHeight="1">
      <c r="A61" s="123"/>
      <c r="B61" s="2"/>
      <c r="C61" s="144" t="s">
        <v>322</v>
      </c>
      <c r="D61" s="125" t="s">
        <v>324</v>
      </c>
      <c r="E61" s="3">
        <v>2</v>
      </c>
      <c r="F61" s="87" t="s">
        <v>196</v>
      </c>
      <c r="G61" s="138"/>
      <c r="H61" s="127">
        <v>10.33</v>
      </c>
      <c r="I61" s="97">
        <f t="shared" si="10"/>
        <v>20.66</v>
      </c>
      <c r="J61" s="128" t="s">
        <v>49</v>
      </c>
      <c r="K61" s="128" t="s">
        <v>50</v>
      </c>
      <c r="L61" s="89"/>
      <c r="M61" s="129"/>
      <c r="N61" s="129">
        <f>E61*2</f>
        <v>4</v>
      </c>
      <c r="O61" s="4"/>
      <c r="P61" s="325"/>
      <c r="Q61" s="326"/>
      <c r="R61" s="326"/>
      <c r="S61" s="326"/>
      <c r="T61" s="326"/>
      <c r="U61" s="326"/>
      <c r="V61" s="327"/>
      <c r="W61" s="6"/>
      <c r="X61" s="130">
        <f t="shared" si="11"/>
        <v>1.6791666666666667E-2</v>
      </c>
      <c r="Y61" s="131"/>
      <c r="Z61" s="131"/>
      <c r="AA61" s="130"/>
      <c r="AB61" s="131"/>
      <c r="AC61" s="131"/>
      <c r="AD61" s="131"/>
      <c r="AE61" s="131"/>
      <c r="AF61" s="131"/>
      <c r="AG61" s="131"/>
      <c r="AH61" s="131"/>
    </row>
    <row r="62" spans="1:34" s="132" customFormat="1" ht="16" customHeight="1">
      <c r="A62" s="123"/>
      <c r="B62" s="2"/>
      <c r="C62" s="144" t="s">
        <v>323</v>
      </c>
      <c r="D62" s="125" t="s">
        <v>325</v>
      </c>
      <c r="E62" s="3">
        <v>2</v>
      </c>
      <c r="F62" s="87" t="s">
        <v>196</v>
      </c>
      <c r="G62" s="138"/>
      <c r="H62" s="127">
        <v>9.8699999999999992</v>
      </c>
      <c r="I62" s="97">
        <f t="shared" si="10"/>
        <v>19.739999999999998</v>
      </c>
      <c r="J62" s="128" t="s">
        <v>49</v>
      </c>
      <c r="K62" s="128" t="s">
        <v>50</v>
      </c>
      <c r="L62" s="89"/>
      <c r="M62" s="129"/>
      <c r="N62" s="129">
        <f>E62*2</f>
        <v>4</v>
      </c>
      <c r="O62" s="4"/>
      <c r="P62" s="325"/>
      <c r="Q62" s="326"/>
      <c r="R62" s="326"/>
      <c r="S62" s="326"/>
      <c r="T62" s="326"/>
      <c r="U62" s="326"/>
      <c r="V62" s="327"/>
      <c r="W62" s="6"/>
      <c r="X62" s="130">
        <f t="shared" si="11"/>
        <v>1.6791666666666667E-2</v>
      </c>
      <c r="Y62" s="131"/>
      <c r="Z62" s="131"/>
      <c r="AA62" s="130"/>
      <c r="AB62" s="131"/>
      <c r="AC62" s="131"/>
      <c r="AD62" s="131"/>
      <c r="AE62" s="131"/>
      <c r="AF62" s="131"/>
      <c r="AG62" s="131"/>
      <c r="AH62" s="131"/>
    </row>
    <row r="63" spans="1:34" s="132" customFormat="1" ht="16" customHeight="1">
      <c r="A63" s="123"/>
      <c r="B63" s="2"/>
      <c r="C63" s="144" t="s">
        <v>326</v>
      </c>
      <c r="D63" s="125" t="s">
        <v>328</v>
      </c>
      <c r="E63" s="3">
        <v>1</v>
      </c>
      <c r="F63" s="87" t="s">
        <v>196</v>
      </c>
      <c r="G63" s="92"/>
      <c r="H63" s="127">
        <v>64.510000000000005</v>
      </c>
      <c r="I63" s="97">
        <f t="shared" si="10"/>
        <v>64.510000000000005</v>
      </c>
      <c r="J63" s="128" t="s">
        <v>49</v>
      </c>
      <c r="K63" s="128" t="s">
        <v>50</v>
      </c>
      <c r="L63" s="89"/>
      <c r="M63" s="129"/>
      <c r="N63" s="129">
        <f>E63*5</f>
        <v>5</v>
      </c>
      <c r="O63" s="4"/>
      <c r="P63" s="325"/>
      <c r="Q63" s="326"/>
      <c r="R63" s="326"/>
      <c r="S63" s="326"/>
      <c r="T63" s="326"/>
      <c r="U63" s="326"/>
      <c r="V63" s="327"/>
      <c r="W63" s="6"/>
      <c r="X63" s="130">
        <f t="shared" si="11"/>
        <v>2.0989583333333336E-2</v>
      </c>
      <c r="Y63" s="131"/>
      <c r="Z63" s="131"/>
      <c r="AA63" s="130"/>
      <c r="AB63" s="131"/>
      <c r="AC63" s="131"/>
      <c r="AD63" s="131"/>
      <c r="AE63" s="131"/>
      <c r="AF63" s="131"/>
      <c r="AG63" s="131"/>
      <c r="AH63" s="131"/>
    </row>
    <row r="64" spans="1:34" s="132" customFormat="1" ht="16" customHeight="1">
      <c r="A64" s="123"/>
      <c r="B64" s="2"/>
      <c r="C64" s="144" t="s">
        <v>327</v>
      </c>
      <c r="D64" s="125" t="s">
        <v>329</v>
      </c>
      <c r="E64" s="3">
        <v>1</v>
      </c>
      <c r="F64" s="87" t="s">
        <v>196</v>
      </c>
      <c r="G64" s="92"/>
      <c r="H64" s="127">
        <v>64.510000000000005</v>
      </c>
      <c r="I64" s="97">
        <f t="shared" si="10"/>
        <v>64.510000000000005</v>
      </c>
      <c r="J64" s="128" t="s">
        <v>49</v>
      </c>
      <c r="K64" s="128" t="s">
        <v>50</v>
      </c>
      <c r="L64" s="89"/>
      <c r="M64" s="129"/>
      <c r="N64" s="129">
        <f>E64*5</f>
        <v>5</v>
      </c>
      <c r="O64" s="4"/>
      <c r="P64" s="325"/>
      <c r="Q64" s="326"/>
      <c r="R64" s="326"/>
      <c r="S64" s="326"/>
      <c r="T64" s="326"/>
      <c r="U64" s="326"/>
      <c r="V64" s="327"/>
      <c r="W64" s="6"/>
      <c r="X64" s="130">
        <f t="shared" si="11"/>
        <v>2.0989583333333336E-2</v>
      </c>
      <c r="Y64" s="131"/>
      <c r="Z64" s="131"/>
      <c r="AA64" s="130"/>
      <c r="AB64" s="131"/>
      <c r="AC64" s="131"/>
      <c r="AD64" s="131"/>
      <c r="AE64" s="131"/>
      <c r="AF64" s="131"/>
      <c r="AG64" s="131"/>
      <c r="AH64" s="131"/>
    </row>
    <row r="65" spans="1:34" s="132" customFormat="1" ht="16" customHeight="1">
      <c r="A65" s="123"/>
      <c r="B65" s="2"/>
      <c r="C65" s="144" t="s">
        <v>330</v>
      </c>
      <c r="D65" s="125" t="s">
        <v>332</v>
      </c>
      <c r="E65" s="3">
        <v>2</v>
      </c>
      <c r="F65" s="87" t="s">
        <v>196</v>
      </c>
      <c r="G65" s="92"/>
      <c r="H65" s="127">
        <v>20.7</v>
      </c>
      <c r="I65" s="97">
        <f t="shared" si="10"/>
        <v>41.4</v>
      </c>
      <c r="J65" s="128" t="s">
        <v>49</v>
      </c>
      <c r="K65" s="128" t="s">
        <v>50</v>
      </c>
      <c r="L65" s="89"/>
      <c r="M65" s="129"/>
      <c r="N65" s="129">
        <f>E65*1.5</f>
        <v>3</v>
      </c>
      <c r="O65" s="4"/>
      <c r="P65" s="325"/>
      <c r="Q65" s="326"/>
      <c r="R65" s="326"/>
      <c r="S65" s="326"/>
      <c r="T65" s="326"/>
      <c r="U65" s="326"/>
      <c r="V65" s="327"/>
      <c r="W65" s="6"/>
      <c r="X65" s="130">
        <f t="shared" si="11"/>
        <v>1.2593750000000001E-2</v>
      </c>
      <c r="Y65" s="131"/>
      <c r="Z65" s="131"/>
      <c r="AA65" s="130"/>
      <c r="AB65" s="131"/>
      <c r="AC65" s="131"/>
      <c r="AD65" s="131"/>
      <c r="AE65" s="131"/>
      <c r="AF65" s="131"/>
      <c r="AG65" s="131"/>
      <c r="AH65" s="131"/>
    </row>
    <row r="66" spans="1:34" s="132" customFormat="1" ht="16" customHeight="1">
      <c r="A66" s="123"/>
      <c r="B66" s="2"/>
      <c r="C66" s="144" t="s">
        <v>331</v>
      </c>
      <c r="D66" s="125" t="s">
        <v>333</v>
      </c>
      <c r="E66" s="3">
        <v>2</v>
      </c>
      <c r="F66" s="87" t="s">
        <v>196</v>
      </c>
      <c r="G66" s="92"/>
      <c r="H66" s="127">
        <v>20.7</v>
      </c>
      <c r="I66" s="97">
        <f t="shared" si="10"/>
        <v>41.4</v>
      </c>
      <c r="J66" s="128" t="s">
        <v>49</v>
      </c>
      <c r="K66" s="128" t="s">
        <v>50</v>
      </c>
      <c r="L66" s="89"/>
      <c r="M66" s="129"/>
      <c r="N66" s="129">
        <f>E66*1.5</f>
        <v>3</v>
      </c>
      <c r="O66" s="4"/>
      <c r="P66" s="325"/>
      <c r="Q66" s="326"/>
      <c r="R66" s="326"/>
      <c r="S66" s="326"/>
      <c r="T66" s="326"/>
      <c r="U66" s="326"/>
      <c r="V66" s="327"/>
      <c r="W66" s="6"/>
      <c r="X66" s="130">
        <f t="shared" si="11"/>
        <v>1.2593750000000001E-2</v>
      </c>
      <c r="Y66" s="131"/>
      <c r="Z66" s="131"/>
      <c r="AA66" s="130"/>
      <c r="AB66" s="131"/>
      <c r="AC66" s="131"/>
      <c r="AD66" s="131"/>
      <c r="AE66" s="131"/>
      <c r="AF66" s="131"/>
      <c r="AG66" s="131"/>
      <c r="AH66" s="131"/>
    </row>
    <row r="67" spans="1:34" s="132" customFormat="1" ht="16" customHeight="1">
      <c r="A67" s="123"/>
      <c r="B67" s="2"/>
      <c r="C67" s="144" t="s">
        <v>334</v>
      </c>
      <c r="D67" s="125" t="s">
        <v>336</v>
      </c>
      <c r="E67" s="3">
        <v>2</v>
      </c>
      <c r="F67" s="87" t="s">
        <v>196</v>
      </c>
      <c r="G67" s="92"/>
      <c r="H67" s="127">
        <v>32.130000000000003</v>
      </c>
      <c r="I67" s="97">
        <f t="shared" si="10"/>
        <v>64.260000000000005</v>
      </c>
      <c r="J67" s="128" t="s">
        <v>49</v>
      </c>
      <c r="K67" s="128" t="s">
        <v>50</v>
      </c>
      <c r="L67" s="89"/>
      <c r="M67" s="129"/>
      <c r="N67" s="129">
        <f>E67*1</f>
        <v>2</v>
      </c>
      <c r="O67" s="4"/>
      <c r="P67" s="325"/>
      <c r="Q67" s="326"/>
      <c r="R67" s="326"/>
      <c r="S67" s="326"/>
      <c r="T67" s="326"/>
      <c r="U67" s="326"/>
      <c r="V67" s="327"/>
      <c r="W67" s="6"/>
      <c r="X67" s="130">
        <f t="shared" si="11"/>
        <v>8.3958333333333333E-3</v>
      </c>
      <c r="Y67" s="131"/>
      <c r="Z67" s="131"/>
      <c r="AA67" s="130"/>
      <c r="AB67" s="131"/>
      <c r="AC67" s="131"/>
      <c r="AD67" s="131"/>
      <c r="AE67" s="131"/>
      <c r="AF67" s="131"/>
      <c r="AG67" s="131"/>
      <c r="AH67" s="131"/>
    </row>
    <row r="68" spans="1:34" s="132" customFormat="1" ht="16" customHeight="1">
      <c r="A68" s="123"/>
      <c r="B68" s="2"/>
      <c r="C68" s="144" t="s">
        <v>335</v>
      </c>
      <c r="D68" s="125" t="s">
        <v>337</v>
      </c>
      <c r="E68" s="3">
        <v>2</v>
      </c>
      <c r="F68" s="87" t="s">
        <v>196</v>
      </c>
      <c r="G68" s="92"/>
      <c r="H68" s="127">
        <v>32.130000000000003</v>
      </c>
      <c r="I68" s="97">
        <f t="shared" si="10"/>
        <v>64.260000000000005</v>
      </c>
      <c r="J68" s="128" t="s">
        <v>49</v>
      </c>
      <c r="K68" s="128" t="s">
        <v>50</v>
      </c>
      <c r="L68" s="89"/>
      <c r="M68" s="129"/>
      <c r="N68" s="129">
        <f>E68*1</f>
        <v>2</v>
      </c>
      <c r="O68" s="4"/>
      <c r="P68" s="325"/>
      <c r="Q68" s="326"/>
      <c r="R68" s="326"/>
      <c r="S68" s="326"/>
      <c r="T68" s="326"/>
      <c r="U68" s="326"/>
      <c r="V68" s="327"/>
      <c r="W68" s="6"/>
      <c r="X68" s="130">
        <f t="shared" si="11"/>
        <v>8.3958333333333333E-3</v>
      </c>
      <c r="Y68" s="131"/>
      <c r="Z68" s="131"/>
      <c r="AA68" s="130"/>
      <c r="AB68" s="131"/>
      <c r="AC68" s="131"/>
      <c r="AD68" s="131"/>
      <c r="AE68" s="131"/>
      <c r="AF68" s="131"/>
      <c r="AG68" s="131"/>
      <c r="AH68" s="131"/>
    </row>
    <row r="69" spans="1:34" s="132" customFormat="1" ht="16" customHeight="1">
      <c r="A69" s="123"/>
      <c r="B69" s="2"/>
      <c r="C69" s="144" t="s">
        <v>338</v>
      </c>
      <c r="D69" s="125" t="s">
        <v>340</v>
      </c>
      <c r="E69" s="3">
        <v>2</v>
      </c>
      <c r="F69" s="87" t="s">
        <v>196</v>
      </c>
      <c r="G69" s="92"/>
      <c r="H69" s="127">
        <v>10.19</v>
      </c>
      <c r="I69" s="97">
        <f t="shared" si="10"/>
        <v>20.38</v>
      </c>
      <c r="J69" s="128" t="s">
        <v>49</v>
      </c>
      <c r="K69" s="128" t="s">
        <v>50</v>
      </c>
      <c r="L69" s="89"/>
      <c r="M69" s="129"/>
      <c r="N69" s="129">
        <f>E69*1</f>
        <v>2</v>
      </c>
      <c r="O69" s="4"/>
      <c r="P69" s="325"/>
      <c r="Q69" s="326"/>
      <c r="R69" s="326"/>
      <c r="S69" s="326"/>
      <c r="T69" s="326"/>
      <c r="U69" s="326"/>
      <c r="V69" s="327"/>
      <c r="W69" s="6"/>
      <c r="X69" s="130">
        <f t="shared" si="11"/>
        <v>8.3958333333333333E-3</v>
      </c>
      <c r="Y69" s="131"/>
      <c r="Z69" s="131"/>
      <c r="AA69" s="131"/>
      <c r="AB69" s="131"/>
      <c r="AC69" s="131"/>
      <c r="AD69" s="131"/>
      <c r="AE69" s="131"/>
      <c r="AF69" s="131"/>
      <c r="AG69" s="131"/>
      <c r="AH69" s="131"/>
    </row>
    <row r="70" spans="1:34" s="132" customFormat="1" ht="16" customHeight="1">
      <c r="A70" s="123"/>
      <c r="B70" s="2"/>
      <c r="C70" s="124" t="s">
        <v>263</v>
      </c>
      <c r="D70" s="125"/>
      <c r="E70" s="3"/>
      <c r="F70" s="87"/>
      <c r="G70" s="92"/>
      <c r="H70" s="127"/>
      <c r="I70" s="97"/>
      <c r="J70" s="128"/>
      <c r="K70" s="128"/>
      <c r="L70" s="89"/>
      <c r="M70" s="129"/>
      <c r="N70" s="129"/>
      <c r="O70" s="4"/>
      <c r="P70" s="169"/>
      <c r="Q70" s="170"/>
      <c r="R70" s="170"/>
      <c r="S70" s="170"/>
      <c r="T70" s="170"/>
      <c r="U70" s="170"/>
      <c r="V70" s="171"/>
      <c r="W70" s="6"/>
      <c r="X70" s="130"/>
      <c r="Y70" s="131"/>
      <c r="Z70" s="131"/>
      <c r="AA70" s="131"/>
      <c r="AB70" s="131"/>
      <c r="AC70" s="131"/>
      <c r="AD70" s="131"/>
      <c r="AE70" s="131"/>
      <c r="AF70" s="131"/>
      <c r="AG70" s="131"/>
      <c r="AH70" s="131"/>
    </row>
    <row r="71" spans="1:34" s="132" customFormat="1" ht="16" customHeight="1">
      <c r="A71" s="123"/>
      <c r="B71" s="2"/>
      <c r="C71" s="144" t="s">
        <v>339</v>
      </c>
      <c r="D71" s="125" t="s">
        <v>341</v>
      </c>
      <c r="E71" s="3">
        <v>2</v>
      </c>
      <c r="F71" s="87" t="s">
        <v>196</v>
      </c>
      <c r="G71" s="92"/>
      <c r="H71" s="127">
        <v>10.42</v>
      </c>
      <c r="I71" s="97">
        <f>IF(E71&gt;0,E71*H71,"-")</f>
        <v>20.84</v>
      </c>
      <c r="J71" s="128" t="s">
        <v>49</v>
      </c>
      <c r="K71" s="128" t="s">
        <v>50</v>
      </c>
      <c r="L71" s="89"/>
      <c r="M71" s="129"/>
      <c r="N71" s="129">
        <f>E71*1</f>
        <v>2</v>
      </c>
      <c r="O71" s="4"/>
      <c r="P71" s="325"/>
      <c r="Q71" s="326"/>
      <c r="R71" s="326"/>
      <c r="S71" s="326"/>
      <c r="T71" s="326"/>
      <c r="U71" s="326"/>
      <c r="V71" s="327"/>
      <c r="W71" s="6"/>
      <c r="X71" s="130">
        <f>N71/$M$53*$AA$53</f>
        <v>8.3958333333333333E-3</v>
      </c>
      <c r="Y71" s="131"/>
      <c r="Z71" s="131"/>
      <c r="AA71" s="131"/>
      <c r="AB71" s="131"/>
      <c r="AC71" s="131"/>
      <c r="AD71" s="131"/>
      <c r="AE71" s="131"/>
      <c r="AF71" s="131"/>
      <c r="AG71" s="131"/>
      <c r="AH71" s="131"/>
    </row>
    <row r="72" spans="1:34" s="132" customFormat="1" ht="16" customHeight="1">
      <c r="A72" s="123"/>
      <c r="B72" s="2"/>
      <c r="C72" s="144" t="s">
        <v>342</v>
      </c>
      <c r="D72" s="125" t="s">
        <v>344</v>
      </c>
      <c r="E72" s="3">
        <v>1</v>
      </c>
      <c r="F72" s="87" t="s">
        <v>196</v>
      </c>
      <c r="G72" s="92"/>
      <c r="H72" s="127">
        <v>49.51</v>
      </c>
      <c r="I72" s="97">
        <f>IF(E72&gt;0,E72*H72,"-")</f>
        <v>49.51</v>
      </c>
      <c r="J72" s="128" t="s">
        <v>49</v>
      </c>
      <c r="K72" s="128" t="s">
        <v>50</v>
      </c>
      <c r="L72" s="89"/>
      <c r="M72" s="129"/>
      <c r="N72" s="129">
        <f>E72*2</f>
        <v>2</v>
      </c>
      <c r="O72" s="4"/>
      <c r="P72" s="325"/>
      <c r="Q72" s="326"/>
      <c r="R72" s="326"/>
      <c r="S72" s="326"/>
      <c r="T72" s="326"/>
      <c r="U72" s="326"/>
      <c r="V72" s="327"/>
      <c r="W72" s="6"/>
      <c r="X72" s="130">
        <f>N72/$M$53*$AA$53</f>
        <v>8.3958333333333333E-3</v>
      </c>
      <c r="Y72" s="131"/>
      <c r="Z72" s="131"/>
      <c r="AA72" s="130"/>
      <c r="AB72" s="131"/>
      <c r="AC72" s="131"/>
      <c r="AD72" s="131"/>
      <c r="AE72" s="131"/>
      <c r="AF72" s="131"/>
      <c r="AG72" s="131"/>
      <c r="AH72" s="131"/>
    </row>
    <row r="73" spans="1:34" s="132" customFormat="1" ht="16" customHeight="1">
      <c r="A73" s="123"/>
      <c r="B73" s="2"/>
      <c r="C73" s="144" t="s">
        <v>343</v>
      </c>
      <c r="D73" s="125" t="s">
        <v>345</v>
      </c>
      <c r="E73" s="3">
        <v>1</v>
      </c>
      <c r="F73" s="87" t="s">
        <v>196</v>
      </c>
      <c r="G73" s="92"/>
      <c r="H73" s="127">
        <v>49.51</v>
      </c>
      <c r="I73" s="97">
        <f>IF(E73&gt;0,E73*H73,"-")</f>
        <v>49.51</v>
      </c>
      <c r="J73" s="128" t="s">
        <v>49</v>
      </c>
      <c r="K73" s="128" t="s">
        <v>50</v>
      </c>
      <c r="L73" s="89"/>
      <c r="M73" s="129"/>
      <c r="N73" s="129">
        <f>E73*2</f>
        <v>2</v>
      </c>
      <c r="O73" s="4"/>
      <c r="P73" s="341"/>
      <c r="Q73" s="342"/>
      <c r="R73" s="342"/>
      <c r="S73" s="342"/>
      <c r="T73" s="342"/>
      <c r="U73" s="342"/>
      <c r="V73" s="343"/>
      <c r="W73" s="6"/>
      <c r="X73" s="130">
        <f>N73/$M$53*$AA$53</f>
        <v>8.3958333333333333E-3</v>
      </c>
      <c r="Y73" s="131"/>
      <c r="Z73" s="131"/>
      <c r="AA73" s="130"/>
      <c r="AB73" s="131"/>
      <c r="AC73" s="131"/>
      <c r="AD73" s="131"/>
      <c r="AE73" s="131"/>
      <c r="AF73" s="131"/>
      <c r="AG73" s="131"/>
      <c r="AH73" s="131"/>
    </row>
    <row r="74" spans="1:34" s="132" customFormat="1" ht="16" customHeight="1">
      <c r="A74" s="123"/>
      <c r="B74" s="2"/>
      <c r="C74" s="144"/>
      <c r="D74" s="125"/>
      <c r="E74" s="3"/>
      <c r="F74" s="87"/>
      <c r="G74" s="92"/>
      <c r="H74" s="127"/>
      <c r="I74" s="97"/>
      <c r="J74" s="128"/>
      <c r="K74" s="128"/>
      <c r="L74" s="89"/>
      <c r="M74" s="129"/>
      <c r="N74" s="129"/>
      <c r="O74" s="4"/>
      <c r="P74" s="325"/>
      <c r="Q74" s="326"/>
      <c r="R74" s="326"/>
      <c r="S74" s="326"/>
      <c r="T74" s="326"/>
      <c r="U74" s="326"/>
      <c r="V74" s="327"/>
      <c r="W74" s="6"/>
      <c r="X74" s="130"/>
      <c r="Y74" s="131"/>
      <c r="Z74" s="131"/>
      <c r="AA74" s="130"/>
      <c r="AB74" s="131"/>
      <c r="AC74" s="131"/>
      <c r="AD74" s="131"/>
      <c r="AE74" s="131"/>
      <c r="AF74" s="131"/>
      <c r="AG74" s="131"/>
      <c r="AH74" s="131"/>
    </row>
    <row r="75" spans="1:34" s="132" customFormat="1" ht="16" customHeight="1">
      <c r="A75" s="123"/>
      <c r="B75" s="2"/>
      <c r="C75" s="124" t="s">
        <v>346</v>
      </c>
      <c r="D75" s="125"/>
      <c r="E75" s="126"/>
      <c r="F75" s="87"/>
      <c r="G75" s="88"/>
      <c r="H75" s="127"/>
      <c r="I75" s="97"/>
      <c r="J75" s="128"/>
      <c r="K75" s="128"/>
      <c r="L75" s="89"/>
      <c r="M75" s="129"/>
      <c r="N75" s="129"/>
      <c r="O75" s="4" t="e">
        <f>IF(C75=[28]Data!#REF!,[28]Data!#REF!,(IF(C75=[28]Data!#REF!,[28]Data!#REF!,(IF(C75=[28]Data!#REF!,[28]Data!#REF!,(IF(C75=[28]Data!B196,[28]Data!G196,(IF(C75=[28]Data!B199,[28]Data!G199,(IF(C75=[28]Data!#REF!,[28]Data!#REF!,(IF(C75=[28]Data!#REF!,[28]Data!#REF!,(IF(C75=[28]Data!#REF!,[28]Data!#REF!,[28]Data!#REF!)))))))))))))))&amp;IF(C75=[28]Data!#REF!,[28]Data!#REF!,(IF(C75=[28]Data!#REF!,[28]Data!#REF!,(IF(C75=[28]Data!#REF!,[28]Data!#REF!,(IF(C75=[28]Data!#REF!,[28]Data!#REF!,(IF(C75=[28]Data!#REF!,[28]Data!#REF!,(IF(C75=[28]Data!#REF!,[28]Data!G890,(IF(C75=[28]Data!#REF!,[28]Data!#REF!,(IF(C75=[28]Data!#REF!,[28]Data!#REF!,[28]Data!#REF!)))))))))))))))&amp;IF(C75=[28]Data!B227,[28]Data!G227,(IF(C75=[28]Data!#REF!,[28]Data!#REF!,(IF(C75=[28]Data!#REF!,[28]Data!#REF!,(IF(C75=[28]Data!#REF!,[28]Data!#REF!,(IF(C75=[28]Data!#REF!,[28]Data!#REF!,[28]Data!#REF!)))))))))</f>
        <v>#REF!</v>
      </c>
      <c r="P75" s="325"/>
      <c r="Q75" s="326"/>
      <c r="R75" s="326"/>
      <c r="S75" s="326"/>
      <c r="T75" s="326"/>
      <c r="U75" s="326"/>
      <c r="V75" s="327"/>
      <c r="W75" s="6"/>
      <c r="X75" s="130"/>
      <c r="Y75" s="131"/>
      <c r="Z75" s="131"/>
      <c r="AA75" s="131"/>
      <c r="AB75" s="131"/>
      <c r="AC75" s="131"/>
      <c r="AD75" s="131"/>
      <c r="AE75" s="131"/>
      <c r="AF75" s="131"/>
      <c r="AG75" s="131"/>
      <c r="AH75" s="131"/>
    </row>
    <row r="76" spans="1:34" s="132" customFormat="1" ht="16" customHeight="1">
      <c r="A76" s="123"/>
      <c r="B76" s="2">
        <v>7</v>
      </c>
      <c r="C76" s="133" t="s">
        <v>347</v>
      </c>
      <c r="D76" s="125" t="s">
        <v>348</v>
      </c>
      <c r="E76" s="3">
        <v>2</v>
      </c>
      <c r="F76" s="87" t="s">
        <v>196</v>
      </c>
      <c r="G76" s="92"/>
      <c r="H76" s="127">
        <v>39.35</v>
      </c>
      <c r="I76" s="97">
        <f t="shared" ref="I76:I91" si="12">IF(E76&gt;0,E76*H76,"-")</f>
        <v>78.7</v>
      </c>
      <c r="J76" s="128" t="s">
        <v>49</v>
      </c>
      <c r="K76" s="128" t="s">
        <v>50</v>
      </c>
      <c r="L76" s="89"/>
      <c r="M76" s="129">
        <v>83</v>
      </c>
      <c r="N76" s="129">
        <f>E76*1</f>
        <v>2</v>
      </c>
      <c r="O76" s="4" t="e">
        <f>IF(C76=[28]Data!#REF!,[28]Data!#REF!,(IF(C76=[28]Data!#REF!,[28]Data!#REF!,(IF(C76=[28]Data!#REF!,[28]Data!#REF!,(IF(C76=[28]Data!B172,[28]Data!G172,(IF(C76=[28]Data!B175,[28]Data!G175,(IF(C76=[28]Data!#REF!,[28]Data!#REF!,(IF(C76=[28]Data!#REF!,[28]Data!#REF!,(IF(C76=[28]Data!#REF!,[28]Data!#REF!,[28]Data!#REF!)))))))))))))))&amp;IF(C76=[28]Data!#REF!,[28]Data!#REF!,(IF(C76=[28]Data!#REF!,[28]Data!#REF!,(IF(C76=[28]Data!#REF!,[28]Data!#REF!,(IF(C76=[28]Data!#REF!,[28]Data!#REF!,(IF(C76=[28]Data!#REF!,[28]Data!#REF!,(IF(C76=[28]Data!#REF!,[28]Data!G866,(IF(C76=[28]Data!#REF!,[28]Data!#REF!,(IF(C76=[28]Data!#REF!,[28]Data!#REF!,[28]Data!#REF!)))))))))))))))&amp;IF(C76=[28]Data!B203,[28]Data!G203,(IF(C76=[28]Data!#REF!,[28]Data!#REF!,(IF(C76=[28]Data!#REF!,[28]Data!#REF!,(IF(C76=[28]Data!#REF!,[28]Data!#REF!,(IF(C76=[28]Data!#REF!,[28]Data!#REF!,[28]Data!#REF!)))))))))</f>
        <v>#REF!</v>
      </c>
      <c r="P76" s="325" t="s">
        <v>373</v>
      </c>
      <c r="Q76" s="326"/>
      <c r="R76" s="326"/>
      <c r="S76" s="326"/>
      <c r="T76" s="326"/>
      <c r="U76" s="326"/>
      <c r="V76" s="327"/>
      <c r="W76" s="6"/>
      <c r="X76" s="130">
        <f t="shared" ref="X76:X91" si="13">N76/$M$76*$AA$76</f>
        <v>7.5180722891566272E-3</v>
      </c>
      <c r="Y76" s="131"/>
      <c r="Z76" s="131"/>
      <c r="AA76" s="130">
        <f>160*65*30/1000000</f>
        <v>0.312</v>
      </c>
      <c r="AB76" s="131"/>
      <c r="AC76" s="131"/>
      <c r="AD76" s="131"/>
      <c r="AE76" s="131"/>
      <c r="AF76" s="131"/>
      <c r="AG76" s="131"/>
      <c r="AH76" s="131"/>
    </row>
    <row r="77" spans="1:34" s="132" customFormat="1" ht="16" customHeight="1">
      <c r="A77" s="123"/>
      <c r="B77" s="2"/>
      <c r="C77" s="133" t="s">
        <v>349</v>
      </c>
      <c r="D77" s="125" t="s">
        <v>351</v>
      </c>
      <c r="E77" s="3">
        <v>2</v>
      </c>
      <c r="F77" s="87" t="s">
        <v>196</v>
      </c>
      <c r="G77" s="92"/>
      <c r="H77" s="127">
        <v>32.590000000000003</v>
      </c>
      <c r="I77" s="97">
        <f t="shared" si="12"/>
        <v>65.180000000000007</v>
      </c>
      <c r="J77" s="128" t="s">
        <v>49</v>
      </c>
      <c r="K77" s="128" t="s">
        <v>50</v>
      </c>
      <c r="L77" s="89"/>
      <c r="M77" s="129"/>
      <c r="N77" s="129">
        <f>E77*1</f>
        <v>2</v>
      </c>
      <c r="O77" s="4" t="e">
        <f>IF(C77=[28]Data!#REF!,[28]Data!#REF!,(IF(C77=[28]Data!#REF!,[28]Data!#REF!,(IF(C77=[28]Data!#REF!,[28]Data!#REF!,(IF(C77=[28]Data!B173,[28]Data!G173,(IF(C77=[28]Data!B176,[28]Data!G176,(IF(C77=[28]Data!#REF!,[28]Data!#REF!,(IF(C77=[28]Data!#REF!,[28]Data!#REF!,(IF(C77=[28]Data!#REF!,[28]Data!#REF!,[28]Data!#REF!)))))))))))))))&amp;IF(C77=[28]Data!#REF!,[28]Data!#REF!,(IF(C77=[28]Data!#REF!,[28]Data!#REF!,(IF(C77=[28]Data!#REF!,[28]Data!#REF!,(IF(C77=[28]Data!#REF!,[28]Data!#REF!,(IF(C77=[28]Data!#REF!,[28]Data!#REF!,(IF(C77=[28]Data!#REF!,[28]Data!G867,(IF(C77=[28]Data!#REF!,[28]Data!#REF!,(IF(C77=[28]Data!#REF!,[28]Data!#REF!,[28]Data!#REF!)))))))))))))))&amp;IF(C77=[28]Data!B204,[28]Data!G204,(IF(C77=[28]Data!#REF!,[28]Data!#REF!,(IF(C77=[28]Data!#REF!,[28]Data!#REF!,(IF(C77=[28]Data!#REF!,[28]Data!#REF!,(IF(C77=[28]Data!#REF!,[28]Data!#REF!,[28]Data!#REF!)))))))))</f>
        <v>#REF!</v>
      </c>
      <c r="P77" s="169"/>
      <c r="Q77" s="170"/>
      <c r="R77" s="170"/>
      <c r="S77" s="170"/>
      <c r="T77" s="170"/>
      <c r="U77" s="170"/>
      <c r="V77" s="171"/>
      <c r="W77" s="6"/>
      <c r="X77" s="130">
        <f t="shared" si="13"/>
        <v>7.5180722891566272E-3</v>
      </c>
      <c r="Y77" s="131"/>
      <c r="Z77" s="131"/>
      <c r="AA77" s="130"/>
      <c r="AB77" s="131"/>
      <c r="AC77" s="131"/>
      <c r="AD77" s="131"/>
      <c r="AE77" s="131"/>
      <c r="AF77" s="131"/>
      <c r="AG77" s="131"/>
      <c r="AH77" s="131"/>
    </row>
    <row r="78" spans="1:34" s="132" customFormat="1" ht="16" customHeight="1">
      <c r="A78" s="123"/>
      <c r="B78" s="2"/>
      <c r="C78" s="133" t="s">
        <v>350</v>
      </c>
      <c r="D78" s="125" t="s">
        <v>352</v>
      </c>
      <c r="E78" s="3">
        <v>2</v>
      </c>
      <c r="F78" s="87" t="s">
        <v>196</v>
      </c>
      <c r="G78" s="92"/>
      <c r="H78" s="127">
        <v>32.590000000000003</v>
      </c>
      <c r="I78" s="97">
        <f t="shared" si="12"/>
        <v>65.180000000000007</v>
      </c>
      <c r="J78" s="128" t="s">
        <v>49</v>
      </c>
      <c r="K78" s="128" t="s">
        <v>50</v>
      </c>
      <c r="L78" s="89"/>
      <c r="M78" s="129"/>
      <c r="N78" s="129">
        <f>E78*1</f>
        <v>2</v>
      </c>
      <c r="O78" s="4" t="e">
        <f>IF(C78=[28]Data!#REF!,[28]Data!#REF!,(IF(C78=[28]Data!#REF!,[28]Data!#REF!,(IF(C78=[28]Data!#REF!,[28]Data!#REF!,(IF(C78=[28]Data!B174,[28]Data!G174,(IF(C78=[28]Data!B177,[28]Data!G177,(IF(C78=[28]Data!#REF!,[28]Data!#REF!,(IF(C78=[28]Data!#REF!,[28]Data!#REF!,(IF(C78=[28]Data!#REF!,[28]Data!#REF!,[28]Data!#REF!)))))))))))))))&amp;IF(C78=[28]Data!#REF!,[28]Data!#REF!,(IF(C78=[28]Data!#REF!,[28]Data!#REF!,(IF(C78=[28]Data!#REF!,[28]Data!#REF!,(IF(C78=[28]Data!#REF!,[28]Data!#REF!,(IF(C78=[28]Data!#REF!,[28]Data!#REF!,(IF(C78=[28]Data!#REF!,[28]Data!G868,(IF(C78=[28]Data!#REF!,[28]Data!#REF!,(IF(C78=[28]Data!#REF!,[28]Data!#REF!,[28]Data!#REF!)))))))))))))))&amp;IF(C78=[28]Data!B205,[28]Data!G205,(IF(C78=[28]Data!#REF!,[28]Data!#REF!,(IF(C78=[28]Data!#REF!,[28]Data!#REF!,(IF(C78=[28]Data!#REF!,[28]Data!#REF!,(IF(C78=[28]Data!#REF!,[28]Data!#REF!,[28]Data!#REF!)))))))))</f>
        <v>#REF!</v>
      </c>
      <c r="P78" s="169"/>
      <c r="Q78" s="170"/>
      <c r="R78" s="170"/>
      <c r="S78" s="170"/>
      <c r="T78" s="170"/>
      <c r="U78" s="170"/>
      <c r="V78" s="171"/>
      <c r="W78" s="6"/>
      <c r="X78" s="130">
        <f t="shared" si="13"/>
        <v>7.5180722891566272E-3</v>
      </c>
      <c r="Y78" s="131"/>
      <c r="Z78" s="131"/>
      <c r="AA78" s="130"/>
      <c r="AB78" s="131"/>
      <c r="AC78" s="131"/>
      <c r="AD78" s="131"/>
      <c r="AE78" s="131"/>
      <c r="AF78" s="131"/>
      <c r="AG78" s="131"/>
      <c r="AH78" s="131"/>
    </row>
    <row r="79" spans="1:34" s="132" customFormat="1" ht="16" customHeight="1">
      <c r="A79" s="123"/>
      <c r="B79" s="2"/>
      <c r="C79" s="133" t="s">
        <v>353</v>
      </c>
      <c r="D79" s="125" t="s">
        <v>363</v>
      </c>
      <c r="E79" s="3">
        <v>2</v>
      </c>
      <c r="F79" s="87" t="s">
        <v>196</v>
      </c>
      <c r="G79" s="92"/>
      <c r="H79" s="127">
        <v>60.51</v>
      </c>
      <c r="I79" s="97">
        <f t="shared" si="12"/>
        <v>121.02</v>
      </c>
      <c r="J79" s="128" t="s">
        <v>49</v>
      </c>
      <c r="K79" s="128" t="s">
        <v>50</v>
      </c>
      <c r="L79" s="89"/>
      <c r="M79" s="129"/>
      <c r="N79" s="129">
        <f>E79*8</f>
        <v>16</v>
      </c>
      <c r="O79" s="4" t="e">
        <f>IF(C79=[28]Data!#REF!,[28]Data!#REF!,(IF(C79=[28]Data!#REF!,[28]Data!#REF!,(IF(C79=[28]Data!#REF!,[28]Data!#REF!,(IF(C79=[28]Data!B175,[28]Data!G175,(IF(C79=[28]Data!B178,[28]Data!G178,(IF(C79=[28]Data!#REF!,[28]Data!#REF!,(IF(C79=[28]Data!#REF!,[28]Data!#REF!,(IF(C79=[28]Data!#REF!,[28]Data!#REF!,[28]Data!#REF!)))))))))))))))&amp;IF(C79=[28]Data!#REF!,[28]Data!#REF!,(IF(C79=[28]Data!#REF!,[28]Data!#REF!,(IF(C79=[28]Data!#REF!,[28]Data!#REF!,(IF(C79=[28]Data!#REF!,[28]Data!#REF!,(IF(C79=[28]Data!#REF!,[28]Data!#REF!,(IF(C79=[28]Data!#REF!,[28]Data!G869,(IF(C79=[28]Data!#REF!,[28]Data!#REF!,(IF(C79=[28]Data!#REF!,[28]Data!#REF!,[28]Data!#REF!)))))))))))))))&amp;IF(C79=[28]Data!B206,[28]Data!G206,(IF(C79=[28]Data!#REF!,[28]Data!#REF!,(IF(C79=[28]Data!#REF!,[28]Data!#REF!,(IF(C79=[28]Data!#REF!,[28]Data!#REF!,(IF(C79=[28]Data!#REF!,[28]Data!#REF!,[28]Data!#REF!)))))))))</f>
        <v>#REF!</v>
      </c>
      <c r="P79" s="169"/>
      <c r="Q79" s="170"/>
      <c r="R79" s="170"/>
      <c r="S79" s="170"/>
      <c r="T79" s="170"/>
      <c r="U79" s="170"/>
      <c r="V79" s="171"/>
      <c r="W79" s="6"/>
      <c r="X79" s="130">
        <f t="shared" si="13"/>
        <v>6.0144578313253018E-2</v>
      </c>
      <c r="Y79" s="131"/>
      <c r="Z79" s="131"/>
      <c r="AA79" s="130"/>
      <c r="AB79" s="131"/>
      <c r="AC79" s="131"/>
      <c r="AD79" s="131"/>
      <c r="AE79" s="131"/>
      <c r="AF79" s="131"/>
      <c r="AG79" s="131"/>
      <c r="AH79" s="131"/>
    </row>
    <row r="80" spans="1:34" s="132" customFormat="1" ht="16" customHeight="1">
      <c r="A80" s="123"/>
      <c r="B80" s="2"/>
      <c r="C80" s="133" t="s">
        <v>354</v>
      </c>
      <c r="D80" s="125" t="s">
        <v>364</v>
      </c>
      <c r="E80" s="3">
        <v>2</v>
      </c>
      <c r="F80" s="87" t="s">
        <v>196</v>
      </c>
      <c r="G80" s="92"/>
      <c r="H80" s="127">
        <v>45.15</v>
      </c>
      <c r="I80" s="97">
        <f t="shared" si="12"/>
        <v>90.3</v>
      </c>
      <c r="J80" s="128" t="s">
        <v>49</v>
      </c>
      <c r="K80" s="128" t="s">
        <v>50</v>
      </c>
      <c r="L80" s="89"/>
      <c r="M80" s="129"/>
      <c r="N80" s="129">
        <f>E80*8</f>
        <v>16</v>
      </c>
      <c r="O80" s="4" t="e">
        <f>IF(C80=[28]Data!#REF!,[28]Data!#REF!,(IF(C80=[28]Data!#REF!,[28]Data!#REF!,(IF(C80=[28]Data!#REF!,[28]Data!#REF!,(IF(C80=[28]Data!B176,[28]Data!G176,(IF(C80=[28]Data!B179,[28]Data!G179,(IF(C80=[28]Data!#REF!,[28]Data!#REF!,(IF(C80=[28]Data!#REF!,[28]Data!#REF!,(IF(C80=[28]Data!#REF!,[28]Data!#REF!,[28]Data!#REF!)))))))))))))))&amp;IF(C80=[28]Data!#REF!,[28]Data!#REF!,(IF(C80=[28]Data!#REF!,[28]Data!#REF!,(IF(C80=[28]Data!#REF!,[28]Data!#REF!,(IF(C80=[28]Data!#REF!,[28]Data!#REF!,(IF(C80=[28]Data!#REF!,[28]Data!#REF!,(IF(C80=[28]Data!#REF!,[28]Data!G870,(IF(C80=[28]Data!#REF!,[28]Data!#REF!,(IF(C80=[28]Data!#REF!,[28]Data!#REF!,[28]Data!#REF!)))))))))))))))&amp;IF(C80=[28]Data!B207,[28]Data!G207,(IF(C80=[28]Data!#REF!,[28]Data!#REF!,(IF(C80=[28]Data!#REF!,[28]Data!#REF!,(IF(C80=[28]Data!#REF!,[28]Data!#REF!,(IF(C80=[28]Data!#REF!,[28]Data!#REF!,[28]Data!#REF!)))))))))</f>
        <v>#REF!</v>
      </c>
      <c r="P80" s="169"/>
      <c r="Q80" s="170"/>
      <c r="R80" s="170"/>
      <c r="S80" s="170"/>
      <c r="T80" s="170"/>
      <c r="U80" s="170"/>
      <c r="V80" s="171"/>
      <c r="W80" s="6"/>
      <c r="X80" s="130">
        <f t="shared" si="13"/>
        <v>6.0144578313253018E-2</v>
      </c>
      <c r="Y80" s="131"/>
      <c r="Z80" s="131"/>
      <c r="AA80" s="130"/>
      <c r="AB80" s="131"/>
      <c r="AC80" s="131"/>
      <c r="AD80" s="131"/>
      <c r="AE80" s="131"/>
      <c r="AF80" s="131"/>
      <c r="AG80" s="131"/>
      <c r="AH80" s="131"/>
    </row>
    <row r="81" spans="1:34" s="132" customFormat="1" ht="16" customHeight="1">
      <c r="A81" s="123"/>
      <c r="B81" s="2"/>
      <c r="C81" s="133" t="s">
        <v>227</v>
      </c>
      <c r="D81" s="125" t="s">
        <v>228</v>
      </c>
      <c r="E81" s="3">
        <v>3</v>
      </c>
      <c r="F81" s="87" t="s">
        <v>196</v>
      </c>
      <c r="G81" s="92"/>
      <c r="H81" s="127">
        <v>23.31</v>
      </c>
      <c r="I81" s="97">
        <f t="shared" si="12"/>
        <v>69.929999999999993</v>
      </c>
      <c r="J81" s="128" t="s">
        <v>49</v>
      </c>
      <c r="K81" s="128" t="s">
        <v>50</v>
      </c>
      <c r="L81" s="89"/>
      <c r="M81" s="129"/>
      <c r="N81" s="129">
        <f>E81*1</f>
        <v>3</v>
      </c>
      <c r="O81" s="4" t="e">
        <f>IF(C81=[28]Data!#REF!,[28]Data!#REF!,(IF(C81=[28]Data!#REF!,[28]Data!#REF!,(IF(C81=[28]Data!#REF!,[28]Data!#REF!,(IF(C81=[28]Data!B177,[28]Data!G177,(IF(C81=[28]Data!B180,[28]Data!G180,(IF(C81=[28]Data!#REF!,[28]Data!#REF!,(IF(C81=[28]Data!#REF!,[28]Data!#REF!,(IF(C81=[28]Data!#REF!,[28]Data!#REF!,[28]Data!#REF!)))))))))))))))&amp;IF(C81=[28]Data!#REF!,[28]Data!#REF!,(IF(C81=[28]Data!#REF!,[28]Data!#REF!,(IF(C81=[28]Data!#REF!,[28]Data!#REF!,(IF(C81=[28]Data!#REF!,[28]Data!#REF!,(IF(C81=[28]Data!#REF!,[28]Data!#REF!,(IF(C81=[28]Data!#REF!,[28]Data!G871,(IF(C81=[28]Data!#REF!,[28]Data!#REF!,(IF(C81=[28]Data!#REF!,[28]Data!#REF!,[28]Data!#REF!)))))))))))))))&amp;IF(C81=[28]Data!B208,[28]Data!G208,(IF(C81=[28]Data!#REF!,[28]Data!#REF!,(IF(C81=[28]Data!#REF!,[28]Data!#REF!,(IF(C81=[28]Data!#REF!,[28]Data!#REF!,(IF(C81=[28]Data!#REF!,[28]Data!#REF!,[28]Data!#REF!)))))))))</f>
        <v>#REF!</v>
      </c>
      <c r="P81" s="169"/>
      <c r="Q81" s="170"/>
      <c r="R81" s="170"/>
      <c r="S81" s="170"/>
      <c r="T81" s="170"/>
      <c r="U81" s="170"/>
      <c r="V81" s="171"/>
      <c r="W81" s="6"/>
      <c r="X81" s="130">
        <f t="shared" si="13"/>
        <v>1.127710843373494E-2</v>
      </c>
      <c r="Y81" s="131"/>
      <c r="Z81" s="131"/>
      <c r="AA81" s="130"/>
      <c r="AB81" s="131"/>
      <c r="AC81" s="131"/>
      <c r="AD81" s="131"/>
      <c r="AE81" s="131"/>
      <c r="AF81" s="131"/>
      <c r="AG81" s="131"/>
      <c r="AH81" s="131"/>
    </row>
    <row r="82" spans="1:34" s="132" customFormat="1" ht="16" customHeight="1">
      <c r="A82" s="123"/>
      <c r="B82" s="2"/>
      <c r="C82" s="133" t="s">
        <v>355</v>
      </c>
      <c r="D82" s="125" t="s">
        <v>365</v>
      </c>
      <c r="E82" s="3">
        <v>2</v>
      </c>
      <c r="F82" s="87" t="s">
        <v>196</v>
      </c>
      <c r="G82" s="92"/>
      <c r="H82" s="127">
        <v>39.35</v>
      </c>
      <c r="I82" s="97">
        <f t="shared" si="12"/>
        <v>78.7</v>
      </c>
      <c r="J82" s="128" t="s">
        <v>49</v>
      </c>
      <c r="K82" s="128" t="s">
        <v>50</v>
      </c>
      <c r="L82" s="89"/>
      <c r="M82" s="129"/>
      <c r="N82" s="129">
        <f>E82*1</f>
        <v>2</v>
      </c>
      <c r="O82" s="4" t="e">
        <f>IF(C82=[28]Data!#REF!,[28]Data!#REF!,(IF(C82=[28]Data!#REF!,[28]Data!#REF!,(IF(C82=[28]Data!#REF!,[28]Data!#REF!,(IF(C82=[28]Data!B178,[28]Data!G178,(IF(C82=[28]Data!B181,[28]Data!G181,(IF(C82=[28]Data!#REF!,[28]Data!#REF!,(IF(C82=[28]Data!#REF!,[28]Data!#REF!,(IF(C82=[28]Data!#REF!,[28]Data!#REF!,[28]Data!#REF!)))))))))))))))&amp;IF(C82=[28]Data!#REF!,[28]Data!#REF!,(IF(C82=[28]Data!#REF!,[28]Data!#REF!,(IF(C82=[28]Data!#REF!,[28]Data!#REF!,(IF(C82=[28]Data!#REF!,[28]Data!#REF!,(IF(C82=[28]Data!#REF!,[28]Data!#REF!,(IF(C82=[28]Data!#REF!,[28]Data!G872,(IF(C82=[28]Data!#REF!,[28]Data!#REF!,(IF(C82=[28]Data!#REF!,[28]Data!#REF!,[28]Data!#REF!)))))))))))))))&amp;IF(C82=[28]Data!B209,[28]Data!G209,(IF(C82=[28]Data!#REF!,[28]Data!#REF!,(IF(C82=[28]Data!#REF!,[28]Data!#REF!,(IF(C82=[28]Data!#REF!,[28]Data!#REF!,(IF(C82=[28]Data!#REF!,[28]Data!#REF!,[28]Data!#REF!)))))))))</f>
        <v>#REF!</v>
      </c>
      <c r="P82" s="169"/>
      <c r="Q82" s="170"/>
      <c r="R82" s="170"/>
      <c r="S82" s="170"/>
      <c r="T82" s="170"/>
      <c r="U82" s="170"/>
      <c r="V82" s="171"/>
      <c r="W82" s="6"/>
      <c r="X82" s="130">
        <f t="shared" si="13"/>
        <v>7.5180722891566272E-3</v>
      </c>
      <c r="Y82" s="131"/>
      <c r="Z82" s="131"/>
      <c r="AA82" s="130"/>
      <c r="AB82" s="131"/>
      <c r="AC82" s="131"/>
      <c r="AD82" s="131"/>
      <c r="AE82" s="131"/>
      <c r="AF82" s="131"/>
      <c r="AG82" s="131"/>
      <c r="AH82" s="131"/>
    </row>
    <row r="83" spans="1:34" s="132" customFormat="1" ht="16" customHeight="1">
      <c r="A83" s="123"/>
      <c r="B83" s="2"/>
      <c r="C83" s="133" t="s">
        <v>356</v>
      </c>
      <c r="D83" s="125" t="s">
        <v>366</v>
      </c>
      <c r="E83" s="3">
        <v>2</v>
      </c>
      <c r="F83" s="87" t="s">
        <v>196</v>
      </c>
      <c r="G83" s="92"/>
      <c r="H83" s="127">
        <v>40.520000000000003</v>
      </c>
      <c r="I83" s="97">
        <f t="shared" si="12"/>
        <v>81.040000000000006</v>
      </c>
      <c r="J83" s="128" t="s">
        <v>49</v>
      </c>
      <c r="K83" s="128" t="s">
        <v>50</v>
      </c>
      <c r="L83" s="89"/>
      <c r="M83" s="129"/>
      <c r="N83" s="129">
        <f>E83*2</f>
        <v>4</v>
      </c>
      <c r="O83" s="4"/>
      <c r="P83" s="169"/>
      <c r="Q83" s="170"/>
      <c r="R83" s="170"/>
      <c r="S83" s="170"/>
      <c r="T83" s="170"/>
      <c r="U83" s="170"/>
      <c r="V83" s="171"/>
      <c r="W83" s="6"/>
      <c r="X83" s="130">
        <f t="shared" si="13"/>
        <v>1.5036144578313254E-2</v>
      </c>
      <c r="Y83" s="131"/>
      <c r="Z83" s="131"/>
      <c r="AA83" s="130"/>
      <c r="AB83" s="131"/>
      <c r="AC83" s="131"/>
      <c r="AD83" s="131"/>
      <c r="AE83" s="131"/>
      <c r="AF83" s="131"/>
      <c r="AG83" s="131"/>
      <c r="AH83" s="131"/>
    </row>
    <row r="84" spans="1:34" s="132" customFormat="1" ht="16" customHeight="1">
      <c r="A84" s="123"/>
      <c r="B84" s="2"/>
      <c r="C84" s="133" t="s">
        <v>357</v>
      </c>
      <c r="D84" s="125" t="s">
        <v>367</v>
      </c>
      <c r="E84" s="3">
        <v>2</v>
      </c>
      <c r="F84" s="87" t="s">
        <v>196</v>
      </c>
      <c r="G84" s="92"/>
      <c r="H84" s="127">
        <v>43.11</v>
      </c>
      <c r="I84" s="97">
        <f t="shared" si="12"/>
        <v>86.22</v>
      </c>
      <c r="J84" s="128" t="s">
        <v>49</v>
      </c>
      <c r="K84" s="128" t="s">
        <v>50</v>
      </c>
      <c r="L84" s="89"/>
      <c r="M84" s="129"/>
      <c r="N84" s="129">
        <f>E84*2</f>
        <v>4</v>
      </c>
      <c r="O84" s="4"/>
      <c r="P84" s="325"/>
      <c r="Q84" s="326"/>
      <c r="R84" s="326"/>
      <c r="S84" s="326"/>
      <c r="T84" s="326"/>
      <c r="U84" s="326"/>
      <c r="V84" s="327"/>
      <c r="W84" s="6"/>
      <c r="X84" s="130">
        <f t="shared" si="13"/>
        <v>1.5036144578313254E-2</v>
      </c>
      <c r="Y84" s="131"/>
      <c r="Z84" s="131"/>
      <c r="AA84" s="130"/>
      <c r="AB84" s="131"/>
      <c r="AC84" s="131"/>
      <c r="AD84" s="131"/>
      <c r="AE84" s="131"/>
      <c r="AF84" s="131"/>
      <c r="AG84" s="131"/>
      <c r="AH84" s="131"/>
    </row>
    <row r="85" spans="1:34" s="132" customFormat="1" ht="16" customHeight="1">
      <c r="A85" s="123"/>
      <c r="B85" s="2"/>
      <c r="C85" s="133" t="s">
        <v>358</v>
      </c>
      <c r="D85" s="125" t="s">
        <v>368</v>
      </c>
      <c r="E85" s="3">
        <v>3</v>
      </c>
      <c r="F85" s="87" t="s">
        <v>196</v>
      </c>
      <c r="G85" s="92"/>
      <c r="H85" s="127">
        <v>34.44</v>
      </c>
      <c r="I85" s="97">
        <f t="shared" si="12"/>
        <v>103.32</v>
      </c>
      <c r="J85" s="128" t="s">
        <v>49</v>
      </c>
      <c r="K85" s="128" t="s">
        <v>50</v>
      </c>
      <c r="L85" s="89"/>
      <c r="M85" s="129"/>
      <c r="N85" s="129">
        <f>E85*2</f>
        <v>6</v>
      </c>
      <c r="O85" s="4"/>
      <c r="P85" s="169"/>
      <c r="Q85" s="170"/>
      <c r="R85" s="170"/>
      <c r="S85" s="170"/>
      <c r="T85" s="170"/>
      <c r="U85" s="170"/>
      <c r="V85" s="171"/>
      <c r="W85" s="6"/>
      <c r="X85" s="130">
        <f t="shared" si="13"/>
        <v>2.2554216867469879E-2</v>
      </c>
      <c r="Y85" s="131"/>
      <c r="Z85" s="131"/>
      <c r="AA85" s="130"/>
      <c r="AB85" s="131"/>
      <c r="AC85" s="131"/>
      <c r="AD85" s="131"/>
      <c r="AE85" s="131"/>
      <c r="AF85" s="131"/>
      <c r="AG85" s="131"/>
      <c r="AH85" s="131"/>
    </row>
    <row r="86" spans="1:34" s="132" customFormat="1" ht="16" customHeight="1">
      <c r="A86" s="123"/>
      <c r="B86" s="2"/>
      <c r="C86" s="133" t="s">
        <v>359</v>
      </c>
      <c r="D86" s="125" t="s">
        <v>369</v>
      </c>
      <c r="E86" s="3">
        <v>2</v>
      </c>
      <c r="F86" s="87" t="s">
        <v>196</v>
      </c>
      <c r="G86" s="92"/>
      <c r="H86" s="127">
        <v>41.77</v>
      </c>
      <c r="I86" s="97">
        <f t="shared" si="12"/>
        <v>83.54</v>
      </c>
      <c r="J86" s="128" t="s">
        <v>49</v>
      </c>
      <c r="K86" s="128" t="s">
        <v>50</v>
      </c>
      <c r="L86" s="89"/>
      <c r="M86" s="129"/>
      <c r="N86" s="129">
        <f>E86*2</f>
        <v>4</v>
      </c>
      <c r="O86" s="4"/>
      <c r="P86" s="169"/>
      <c r="Q86" s="170"/>
      <c r="R86" s="170"/>
      <c r="S86" s="170"/>
      <c r="T86" s="170"/>
      <c r="U86" s="170"/>
      <c r="V86" s="171"/>
      <c r="W86" s="6"/>
      <c r="X86" s="130">
        <f t="shared" si="13"/>
        <v>1.5036144578313254E-2</v>
      </c>
      <c r="Y86" s="131"/>
      <c r="Z86" s="131"/>
      <c r="AA86" s="130"/>
      <c r="AB86" s="131"/>
      <c r="AC86" s="131"/>
      <c r="AD86" s="131"/>
      <c r="AE86" s="131"/>
      <c r="AF86" s="131"/>
      <c r="AG86" s="131"/>
      <c r="AH86" s="131"/>
    </row>
    <row r="87" spans="1:34" s="132" customFormat="1" ht="16" customHeight="1">
      <c r="A87" s="123"/>
      <c r="B87" s="2"/>
      <c r="C87" s="133" t="s">
        <v>294</v>
      </c>
      <c r="D87" s="125" t="s">
        <v>295</v>
      </c>
      <c r="E87" s="3">
        <v>2</v>
      </c>
      <c r="F87" s="87" t="s">
        <v>196</v>
      </c>
      <c r="G87" s="92"/>
      <c r="H87" s="127">
        <v>42.84</v>
      </c>
      <c r="I87" s="97">
        <f t="shared" si="12"/>
        <v>85.68</v>
      </c>
      <c r="J87" s="128" t="s">
        <v>49</v>
      </c>
      <c r="K87" s="128" t="s">
        <v>50</v>
      </c>
      <c r="L87" s="89"/>
      <c r="M87" s="129"/>
      <c r="N87" s="129">
        <f>E87*3</f>
        <v>6</v>
      </c>
      <c r="O87" s="4"/>
      <c r="P87" s="169"/>
      <c r="Q87" s="170"/>
      <c r="R87" s="170"/>
      <c r="S87" s="170"/>
      <c r="T87" s="170"/>
      <c r="U87" s="170"/>
      <c r="V87" s="171"/>
      <c r="W87" s="6"/>
      <c r="X87" s="130">
        <f t="shared" si="13"/>
        <v>2.2554216867469879E-2</v>
      </c>
      <c r="Y87" s="131"/>
      <c r="Z87" s="131"/>
      <c r="AA87" s="130"/>
      <c r="AB87" s="131"/>
      <c r="AC87" s="131"/>
      <c r="AD87" s="131"/>
      <c r="AE87" s="131"/>
      <c r="AF87" s="131"/>
      <c r="AG87" s="131"/>
      <c r="AH87" s="131"/>
    </row>
    <row r="88" spans="1:34" s="132" customFormat="1" ht="16" customHeight="1">
      <c r="A88" s="123"/>
      <c r="B88" s="2"/>
      <c r="C88" s="133" t="s">
        <v>280</v>
      </c>
      <c r="D88" s="125" t="s">
        <v>281</v>
      </c>
      <c r="E88" s="3">
        <v>2</v>
      </c>
      <c r="F88" s="87" t="s">
        <v>196</v>
      </c>
      <c r="G88" s="92"/>
      <c r="H88" s="127">
        <v>39.369999999999997</v>
      </c>
      <c r="I88" s="97">
        <f t="shared" si="12"/>
        <v>78.739999999999995</v>
      </c>
      <c r="J88" s="128" t="s">
        <v>49</v>
      </c>
      <c r="K88" s="128" t="s">
        <v>50</v>
      </c>
      <c r="L88" s="89"/>
      <c r="M88" s="129"/>
      <c r="N88" s="129">
        <f>E88*1</f>
        <v>2</v>
      </c>
      <c r="O88" s="4"/>
      <c r="P88" s="169"/>
      <c r="Q88" s="170"/>
      <c r="R88" s="170"/>
      <c r="S88" s="170"/>
      <c r="T88" s="170"/>
      <c r="U88" s="170"/>
      <c r="V88" s="171"/>
      <c r="W88" s="6"/>
      <c r="X88" s="130">
        <f t="shared" si="13"/>
        <v>7.5180722891566272E-3</v>
      </c>
      <c r="Y88" s="131"/>
      <c r="Z88" s="131"/>
      <c r="AA88" s="130"/>
      <c r="AB88" s="131"/>
      <c r="AC88" s="131"/>
      <c r="AD88" s="131"/>
      <c r="AE88" s="131"/>
      <c r="AF88" s="131"/>
      <c r="AG88" s="131"/>
      <c r="AH88" s="131"/>
    </row>
    <row r="89" spans="1:34" s="132" customFormat="1" ht="16" customHeight="1">
      <c r="A89" s="123"/>
      <c r="B89" s="2"/>
      <c r="C89" s="133" t="s">
        <v>360</v>
      </c>
      <c r="D89" s="125" t="s">
        <v>370</v>
      </c>
      <c r="E89" s="3">
        <v>2</v>
      </c>
      <c r="F89" s="87" t="s">
        <v>196</v>
      </c>
      <c r="G89" s="92"/>
      <c r="H89" s="127">
        <v>61.46</v>
      </c>
      <c r="I89" s="97">
        <f t="shared" si="12"/>
        <v>122.92</v>
      </c>
      <c r="J89" s="128" t="s">
        <v>49</v>
      </c>
      <c r="K89" s="128" t="s">
        <v>50</v>
      </c>
      <c r="L89" s="89"/>
      <c r="M89" s="129"/>
      <c r="N89" s="129">
        <f>E89*2</f>
        <v>4</v>
      </c>
      <c r="O89" s="4"/>
      <c r="P89" s="325"/>
      <c r="Q89" s="326"/>
      <c r="R89" s="326"/>
      <c r="S89" s="326"/>
      <c r="T89" s="326"/>
      <c r="U89" s="326"/>
      <c r="V89" s="327"/>
      <c r="W89" s="6"/>
      <c r="X89" s="130">
        <f t="shared" si="13"/>
        <v>1.5036144578313254E-2</v>
      </c>
      <c r="Y89" s="131"/>
      <c r="Z89" s="131"/>
      <c r="AA89" s="130"/>
      <c r="AB89" s="131"/>
      <c r="AC89" s="131"/>
      <c r="AD89" s="131"/>
      <c r="AE89" s="131"/>
      <c r="AF89" s="131"/>
      <c r="AG89" s="131"/>
      <c r="AH89" s="131"/>
    </row>
    <row r="90" spans="1:34" s="132" customFormat="1" ht="16" customHeight="1">
      <c r="A90" s="123"/>
      <c r="B90" s="2"/>
      <c r="C90" s="133" t="s">
        <v>361</v>
      </c>
      <c r="D90" s="125" t="s">
        <v>371</v>
      </c>
      <c r="E90" s="3">
        <v>3</v>
      </c>
      <c r="F90" s="87" t="s">
        <v>196</v>
      </c>
      <c r="G90" s="92"/>
      <c r="H90" s="127">
        <v>37.92</v>
      </c>
      <c r="I90" s="97">
        <f t="shared" si="12"/>
        <v>113.76</v>
      </c>
      <c r="J90" s="128" t="s">
        <v>49</v>
      </c>
      <c r="K90" s="128" t="s">
        <v>50</v>
      </c>
      <c r="L90" s="89"/>
      <c r="M90" s="129"/>
      <c r="N90" s="129">
        <f>E90*1</f>
        <v>3</v>
      </c>
      <c r="O90" s="4"/>
      <c r="P90" s="169"/>
      <c r="Q90" s="170"/>
      <c r="R90" s="170"/>
      <c r="S90" s="170"/>
      <c r="T90" s="170"/>
      <c r="U90" s="170"/>
      <c r="V90" s="171"/>
      <c r="W90" s="6"/>
      <c r="X90" s="130">
        <f t="shared" si="13"/>
        <v>1.127710843373494E-2</v>
      </c>
      <c r="Y90" s="131"/>
      <c r="Z90" s="131"/>
      <c r="AA90" s="130"/>
      <c r="AB90" s="131"/>
      <c r="AC90" s="131"/>
      <c r="AD90" s="131"/>
      <c r="AE90" s="131"/>
      <c r="AF90" s="131"/>
      <c r="AG90" s="131"/>
      <c r="AH90" s="131"/>
    </row>
    <row r="91" spans="1:34" s="132" customFormat="1" ht="16" customHeight="1">
      <c r="A91" s="123"/>
      <c r="B91" s="2"/>
      <c r="C91" s="133" t="s">
        <v>362</v>
      </c>
      <c r="D91" s="125" t="s">
        <v>372</v>
      </c>
      <c r="E91" s="3">
        <v>2</v>
      </c>
      <c r="F91" s="87" t="s">
        <v>196</v>
      </c>
      <c r="G91" s="92"/>
      <c r="H91" s="127">
        <v>92.1</v>
      </c>
      <c r="I91" s="97">
        <f t="shared" si="12"/>
        <v>184.2</v>
      </c>
      <c r="J91" s="128" t="s">
        <v>49</v>
      </c>
      <c r="K91" s="128" t="s">
        <v>50</v>
      </c>
      <c r="L91" s="89"/>
      <c r="M91" s="129"/>
      <c r="N91" s="129">
        <f>E91*1</f>
        <v>2</v>
      </c>
      <c r="O91" s="4"/>
      <c r="P91" s="169"/>
      <c r="Q91" s="170"/>
      <c r="R91" s="170"/>
      <c r="S91" s="170"/>
      <c r="T91" s="170"/>
      <c r="U91" s="170"/>
      <c r="V91" s="171"/>
      <c r="W91" s="6"/>
      <c r="X91" s="130">
        <f t="shared" si="13"/>
        <v>7.5180722891566272E-3</v>
      </c>
      <c r="Y91" s="131"/>
      <c r="Z91" s="131"/>
      <c r="AA91" s="130"/>
      <c r="AB91" s="131"/>
      <c r="AC91" s="131"/>
      <c r="AD91" s="131"/>
      <c r="AE91" s="131"/>
      <c r="AF91" s="131"/>
      <c r="AG91" s="131"/>
      <c r="AH91" s="131"/>
    </row>
    <row r="92" spans="1:34" s="132" customFormat="1" ht="16" customHeight="1">
      <c r="A92" s="123"/>
      <c r="B92" s="2"/>
      <c r="C92" s="196"/>
      <c r="D92" s="197"/>
      <c r="E92" s="3"/>
      <c r="F92" s="87"/>
      <c r="G92" s="92"/>
      <c r="H92" s="198"/>
      <c r="I92" s="97"/>
      <c r="J92" s="128"/>
      <c r="K92" s="128"/>
      <c r="L92" s="89"/>
      <c r="M92" s="129"/>
      <c r="N92" s="129"/>
      <c r="O92" s="4"/>
      <c r="P92" s="172"/>
      <c r="Q92" s="173"/>
      <c r="R92" s="173"/>
      <c r="S92" s="173"/>
      <c r="T92" s="173"/>
      <c r="U92" s="173"/>
      <c r="V92" s="174"/>
      <c r="W92" s="6"/>
      <c r="X92" s="199"/>
      <c r="Y92" s="131"/>
      <c r="Z92" s="131"/>
      <c r="AA92" s="168"/>
      <c r="AB92" s="131"/>
      <c r="AC92" s="131"/>
      <c r="AD92" s="131"/>
      <c r="AE92" s="131"/>
      <c r="AF92" s="131"/>
      <c r="AG92" s="131"/>
      <c r="AH92" s="131"/>
    </row>
    <row r="93" spans="1:34" s="132" customFormat="1" ht="16" customHeight="1">
      <c r="A93" s="123"/>
      <c r="B93" s="2"/>
      <c r="C93" s="196"/>
      <c r="D93" s="197"/>
      <c r="E93" s="3"/>
      <c r="F93" s="87"/>
      <c r="G93" s="92"/>
      <c r="H93" s="198"/>
      <c r="I93" s="97"/>
      <c r="J93" s="128"/>
      <c r="K93" s="128"/>
      <c r="L93" s="89"/>
      <c r="M93" s="129"/>
      <c r="N93" s="129"/>
      <c r="O93" s="4"/>
      <c r="P93" s="172"/>
      <c r="Q93" s="173"/>
      <c r="R93" s="173"/>
      <c r="S93" s="173"/>
      <c r="T93" s="173"/>
      <c r="U93" s="173"/>
      <c r="V93" s="174"/>
      <c r="W93" s="6"/>
      <c r="X93" s="199"/>
      <c r="Y93" s="131"/>
      <c r="Z93" s="131"/>
      <c r="AA93" s="168"/>
      <c r="AB93" s="131"/>
      <c r="AC93" s="131"/>
      <c r="AD93" s="131"/>
      <c r="AE93" s="131"/>
      <c r="AF93" s="131"/>
      <c r="AG93" s="131"/>
      <c r="AH93" s="131"/>
    </row>
    <row r="94" spans="1:34" s="132" customFormat="1" ht="16" customHeight="1">
      <c r="A94" s="123"/>
      <c r="B94" s="2"/>
      <c r="C94" s="196"/>
      <c r="D94" s="197"/>
      <c r="E94" s="3"/>
      <c r="F94" s="87"/>
      <c r="G94" s="92"/>
      <c r="H94" s="198"/>
      <c r="I94" s="97"/>
      <c r="J94" s="128"/>
      <c r="K94" s="128"/>
      <c r="L94" s="89"/>
      <c r="M94" s="129"/>
      <c r="N94" s="129"/>
      <c r="O94" s="4"/>
      <c r="P94" s="172"/>
      <c r="Q94" s="173"/>
      <c r="R94" s="173"/>
      <c r="S94" s="173"/>
      <c r="T94" s="173"/>
      <c r="U94" s="173"/>
      <c r="V94" s="174"/>
      <c r="W94" s="6"/>
      <c r="X94" s="199"/>
      <c r="Y94" s="131"/>
      <c r="Z94" s="131"/>
      <c r="AA94" s="168"/>
      <c r="AB94" s="131"/>
      <c r="AC94" s="131"/>
      <c r="AD94" s="131"/>
      <c r="AE94" s="131"/>
      <c r="AF94" s="131"/>
      <c r="AG94" s="131"/>
      <c r="AH94" s="131"/>
    </row>
    <row r="95" spans="1:34" s="132" customFormat="1" ht="16" customHeight="1">
      <c r="A95" s="123"/>
      <c r="B95" s="2"/>
      <c r="C95" s="196"/>
      <c r="D95" s="197"/>
      <c r="E95" s="3"/>
      <c r="F95" s="87"/>
      <c r="G95" s="92"/>
      <c r="H95" s="198"/>
      <c r="I95" s="97"/>
      <c r="J95" s="128"/>
      <c r="K95" s="128"/>
      <c r="L95" s="89"/>
      <c r="M95" s="129"/>
      <c r="N95" s="129"/>
      <c r="O95" s="4"/>
      <c r="P95" s="172"/>
      <c r="Q95" s="173"/>
      <c r="R95" s="173"/>
      <c r="S95" s="173"/>
      <c r="T95" s="173"/>
      <c r="U95" s="173"/>
      <c r="V95" s="174"/>
      <c r="W95" s="6"/>
      <c r="X95" s="199"/>
      <c r="Y95" s="131"/>
      <c r="Z95" s="131"/>
      <c r="AA95" s="168"/>
      <c r="AB95" s="131"/>
      <c r="AC95" s="131"/>
      <c r="AD95" s="131"/>
      <c r="AE95" s="131"/>
      <c r="AF95" s="131"/>
      <c r="AG95" s="131"/>
      <c r="AH95" s="131"/>
    </row>
    <row r="96" spans="1:34" s="131" customFormat="1" ht="16" customHeight="1">
      <c r="B96" s="191"/>
      <c r="D96" s="148"/>
      <c r="E96" s="192">
        <f>SUM(E18:E95)</f>
        <v>121</v>
      </c>
      <c r="F96" s="192" t="s">
        <v>196</v>
      </c>
      <c r="G96" s="193"/>
      <c r="H96" s="194"/>
      <c r="I96" s="195">
        <f>SUM(I18:I95)</f>
        <v>5994.26</v>
      </c>
      <c r="J96" s="194"/>
      <c r="K96" s="194"/>
      <c r="L96" s="194"/>
      <c r="M96" s="195">
        <f>SUM(M18:M95)</f>
        <v>395</v>
      </c>
      <c r="N96" s="195">
        <f>SUM(N18:N95)</f>
        <v>362</v>
      </c>
      <c r="O96" s="195" t="e">
        <f>SUM(O16:O50)</f>
        <v>#REF!</v>
      </c>
      <c r="P96" s="195"/>
      <c r="Q96" s="195">
        <f>SUM(Q16:Q50)</f>
        <v>0</v>
      </c>
      <c r="R96" s="195">
        <f>SUM(R16:R50)</f>
        <v>0</v>
      </c>
      <c r="S96" s="195"/>
      <c r="T96" s="195">
        <f>SUM(T16:T50)</f>
        <v>0</v>
      </c>
      <c r="U96" s="195">
        <f>SUM(U16:U50)</f>
        <v>0</v>
      </c>
      <c r="V96" s="195" t="e">
        <f>SUM(#REF!)</f>
        <v>#REF!</v>
      </c>
      <c r="W96" s="195">
        <f>SUM(W16:W50)</f>
        <v>0</v>
      </c>
      <c r="X96" s="200">
        <f>SUM(X18:X95)</f>
        <v>1.4675729545584941</v>
      </c>
    </row>
    <row r="97" spans="2:27" ht="13.5" customHeight="1">
      <c r="B97" s="98"/>
      <c r="C97" s="99"/>
      <c r="D97" s="30"/>
      <c r="E97" s="100"/>
      <c r="F97" s="51"/>
      <c r="G97" s="51"/>
      <c r="H97" s="101" t="s">
        <v>51</v>
      </c>
      <c r="I97" s="55"/>
      <c r="J97" s="100"/>
      <c r="K97" s="100"/>
      <c r="L97" s="100"/>
      <c r="M97" s="102"/>
      <c r="N97" s="55"/>
      <c r="O97" s="53"/>
      <c r="P97" s="52"/>
      <c r="Q97" s="52"/>
      <c r="R97" s="52"/>
      <c r="S97" s="52"/>
      <c r="T97" s="52"/>
      <c r="U97" s="52"/>
      <c r="V97" s="53"/>
      <c r="W97" s="53"/>
      <c r="X97" s="57"/>
    </row>
    <row r="98" spans="2:27" ht="13.5" customHeight="1">
      <c r="B98" s="20" t="s">
        <v>52</v>
      </c>
      <c r="C98" s="21"/>
      <c r="D98" s="103"/>
      <c r="E98" s="104" t="s">
        <v>53</v>
      </c>
      <c r="F98" s="104"/>
      <c r="G98" s="41"/>
      <c r="H98" s="23" t="s">
        <v>54</v>
      </c>
      <c r="I98" s="105"/>
      <c r="J98" s="49" t="s">
        <v>55</v>
      </c>
      <c r="K98" s="106"/>
      <c r="L98" s="40" t="s">
        <v>56</v>
      </c>
      <c r="M98" s="40"/>
      <c r="N98" s="328" t="s">
        <v>57</v>
      </c>
      <c r="O98" s="329"/>
      <c r="P98" s="329"/>
      <c r="Q98" s="329"/>
      <c r="R98" s="329"/>
      <c r="S98" s="329"/>
      <c r="T98" s="329"/>
      <c r="U98" s="329"/>
      <c r="V98" s="329"/>
      <c r="W98" s="329"/>
      <c r="X98" s="330"/>
    </row>
    <row r="99" spans="2:27" ht="13.5" customHeight="1">
      <c r="B99" s="37" t="s">
        <v>58</v>
      </c>
      <c r="D99" s="107"/>
      <c r="E99" s="7" t="s">
        <v>59</v>
      </c>
      <c r="H99" s="108"/>
      <c r="I99" s="109" t="s">
        <v>60</v>
      </c>
      <c r="J99" s="37" t="s">
        <v>61</v>
      </c>
      <c r="K99" s="110"/>
      <c r="L99" s="43" t="s">
        <v>62</v>
      </c>
      <c r="M99" s="43"/>
      <c r="N99" s="38"/>
      <c r="X99" s="44"/>
    </row>
    <row r="100" spans="2:27" ht="13.5" customHeight="1">
      <c r="B100" s="37" t="s">
        <v>63</v>
      </c>
      <c r="D100" s="30"/>
      <c r="H100" s="331"/>
      <c r="I100" s="332"/>
      <c r="J100" s="37"/>
      <c r="K100" s="110"/>
      <c r="L100" s="43" t="s">
        <v>64</v>
      </c>
      <c r="M100" s="43"/>
      <c r="N100" s="38"/>
      <c r="X100" s="44"/>
    </row>
    <row r="101" spans="2:27" ht="13.5" customHeight="1">
      <c r="B101" s="51"/>
      <c r="C101" s="52"/>
      <c r="D101" s="111"/>
      <c r="E101" s="7" t="s">
        <v>65</v>
      </c>
      <c r="H101" s="108"/>
      <c r="I101" s="109"/>
      <c r="J101" s="37" t="s">
        <v>66</v>
      </c>
      <c r="K101" s="110"/>
      <c r="L101" s="43"/>
      <c r="M101" s="43"/>
      <c r="N101" s="38"/>
      <c r="X101" s="44"/>
    </row>
    <row r="102" spans="2:27" ht="13.5" customHeight="1">
      <c r="B102" s="20" t="s">
        <v>67</v>
      </c>
      <c r="C102" s="41"/>
      <c r="D102" s="22"/>
      <c r="E102" s="7" t="s">
        <v>68</v>
      </c>
      <c r="H102" s="112" t="s">
        <v>69</v>
      </c>
      <c r="I102" s="113"/>
      <c r="J102" s="37" t="s">
        <v>61</v>
      </c>
      <c r="K102" s="110"/>
      <c r="L102" s="43" t="s">
        <v>70</v>
      </c>
      <c r="M102" s="43"/>
      <c r="N102" s="38"/>
      <c r="X102" s="44"/>
    </row>
    <row r="103" spans="2:27" ht="13.5" customHeight="1">
      <c r="B103" s="9" t="s">
        <v>71</v>
      </c>
      <c r="D103" s="30"/>
      <c r="E103" s="7" t="s">
        <v>72</v>
      </c>
      <c r="H103" s="114"/>
      <c r="I103" s="115"/>
      <c r="J103" s="37" t="s">
        <v>73</v>
      </c>
      <c r="K103" s="110"/>
      <c r="L103" s="43" t="s">
        <v>74</v>
      </c>
      <c r="M103" s="43"/>
      <c r="N103" s="333" t="s">
        <v>75</v>
      </c>
      <c r="O103" s="334"/>
      <c r="P103" s="334"/>
      <c r="Q103" s="334"/>
      <c r="R103" s="334"/>
      <c r="S103" s="334"/>
      <c r="T103" s="334"/>
      <c r="U103" s="334"/>
      <c r="V103" s="334"/>
      <c r="W103" s="334"/>
      <c r="X103" s="335"/>
    </row>
    <row r="104" spans="2:27" ht="13.5" customHeight="1">
      <c r="B104" s="51"/>
      <c r="C104" s="52"/>
      <c r="D104" s="53"/>
      <c r="E104" s="52"/>
      <c r="F104" s="52"/>
      <c r="G104" s="52"/>
      <c r="H104" s="336" t="s">
        <v>375</v>
      </c>
      <c r="I104" s="337"/>
      <c r="J104" s="336" t="s">
        <v>374</v>
      </c>
      <c r="K104" s="337"/>
      <c r="L104" s="52"/>
      <c r="M104" s="56"/>
      <c r="N104" s="338" t="s">
        <v>76</v>
      </c>
      <c r="O104" s="339"/>
      <c r="P104" s="339"/>
      <c r="Q104" s="339"/>
      <c r="R104" s="339"/>
      <c r="S104" s="339"/>
      <c r="T104" s="339"/>
      <c r="U104" s="339"/>
      <c r="V104" s="339"/>
      <c r="W104" s="339"/>
      <c r="X104" s="340"/>
    </row>
    <row r="105" spans="2:27" ht="13.5" customHeight="1"/>
    <row r="106" spans="2:27" ht="13.5" customHeight="1"/>
    <row r="107" spans="2:27" ht="13.5" customHeight="1"/>
    <row r="108" spans="2:27" ht="8.5" customHeight="1"/>
    <row r="109" spans="2:27" ht="13.5" customHeight="1">
      <c r="B109" s="116"/>
      <c r="C109" s="116"/>
      <c r="E109" s="117"/>
      <c r="F109" s="117"/>
      <c r="H109" s="116"/>
      <c r="J109" s="116"/>
    </row>
    <row r="110" spans="2:27" s="1" customFormat="1" ht="22.5" customHeight="1">
      <c r="B110" s="116"/>
      <c r="C110" s="116"/>
      <c r="D110" s="7"/>
      <c r="E110" s="116"/>
      <c r="F110" s="116"/>
      <c r="G110" s="7"/>
      <c r="H110" s="116"/>
      <c r="J110" s="116"/>
      <c r="K110" s="7"/>
      <c r="L110" s="7"/>
      <c r="O110" s="7"/>
      <c r="P110" s="7"/>
      <c r="Q110" s="7"/>
      <c r="R110" s="7"/>
      <c r="S110" s="7"/>
      <c r="T110" s="7"/>
      <c r="U110" s="7"/>
      <c r="V110" s="7"/>
      <c r="W110" s="7"/>
      <c r="X110" s="11"/>
      <c r="Y110" s="7"/>
      <c r="Z110" s="7"/>
      <c r="AA110" s="7"/>
    </row>
    <row r="111" spans="2:27" s="1" customFormat="1" ht="22.5" customHeight="1">
      <c r="B111" s="116"/>
      <c r="C111" s="116"/>
      <c r="D111" s="7"/>
      <c r="E111" s="7"/>
      <c r="F111" s="7"/>
      <c r="G111" s="7"/>
      <c r="H111" s="116"/>
      <c r="J111" s="116"/>
      <c r="K111" s="118"/>
      <c r="L111" s="7"/>
      <c r="O111" s="7"/>
      <c r="P111" s="7"/>
      <c r="Q111" s="7"/>
      <c r="R111" s="7"/>
      <c r="S111" s="7"/>
      <c r="T111" s="7"/>
      <c r="U111" s="7"/>
      <c r="V111" s="7"/>
      <c r="W111" s="7"/>
      <c r="X111" s="11"/>
      <c r="Y111" s="7"/>
      <c r="Z111" s="7"/>
      <c r="AA111" s="7"/>
    </row>
    <row r="112" spans="2:27" s="1" customFormat="1" ht="22.5" customHeight="1">
      <c r="B112" s="116"/>
      <c r="C112" s="116"/>
      <c r="D112" s="7"/>
      <c r="E112" s="7"/>
      <c r="F112" s="7"/>
      <c r="G112" s="7"/>
      <c r="H112" s="116"/>
      <c r="J112" s="116"/>
      <c r="K112" s="7"/>
      <c r="L112" s="7"/>
      <c r="O112" s="7"/>
      <c r="P112" s="7"/>
      <c r="Q112" s="7"/>
      <c r="R112" s="7"/>
      <c r="S112" s="7"/>
      <c r="T112" s="7"/>
      <c r="U112" s="7"/>
      <c r="V112" s="7"/>
      <c r="W112" s="7"/>
      <c r="X112" s="11"/>
      <c r="Y112" s="7"/>
      <c r="Z112" s="7"/>
      <c r="AA112" s="7"/>
    </row>
    <row r="113" spans="2:27" s="1" customFormat="1" ht="22.5" customHeight="1">
      <c r="B113" s="116"/>
      <c r="C113" s="116"/>
      <c r="D113" s="7"/>
      <c r="E113" s="7"/>
      <c r="F113" s="7"/>
      <c r="G113" s="7"/>
      <c r="H113" s="116"/>
      <c r="J113" s="116"/>
      <c r="K113" s="7"/>
      <c r="L113" s="7"/>
      <c r="O113" s="7"/>
      <c r="P113" s="7"/>
      <c r="Q113" s="7"/>
      <c r="R113" s="7"/>
      <c r="S113" s="7"/>
      <c r="T113" s="7"/>
      <c r="U113" s="7"/>
      <c r="V113" s="7"/>
      <c r="W113" s="7"/>
      <c r="X113" s="11"/>
      <c r="Y113" s="7"/>
      <c r="Z113" s="7"/>
      <c r="AA113" s="7"/>
    </row>
    <row r="114" spans="2:27" s="1" customFormat="1" ht="22.5" customHeight="1">
      <c r="B114" s="116"/>
      <c r="C114" s="116"/>
      <c r="D114" s="7"/>
      <c r="E114" s="7"/>
      <c r="F114" s="7"/>
      <c r="G114" s="7"/>
      <c r="H114" s="116"/>
      <c r="J114" s="116"/>
      <c r="K114" s="7"/>
      <c r="L114" s="7"/>
      <c r="O114" s="7"/>
      <c r="P114" s="7"/>
      <c r="Q114" s="7"/>
      <c r="R114" s="7"/>
      <c r="S114" s="7"/>
      <c r="T114" s="7"/>
      <c r="U114" s="7"/>
      <c r="V114" s="7"/>
      <c r="W114" s="7"/>
      <c r="X114" s="11"/>
      <c r="Y114" s="7"/>
      <c r="Z114" s="7"/>
      <c r="AA114" s="7"/>
    </row>
    <row r="115" spans="2:27" s="1" customFormat="1" ht="22.5" customHeight="1">
      <c r="B115" s="116"/>
      <c r="C115" s="116"/>
      <c r="D115" s="7"/>
      <c r="E115" s="7"/>
      <c r="F115" s="7"/>
      <c r="G115" s="7"/>
      <c r="H115" s="116"/>
      <c r="J115" s="116"/>
      <c r="K115" s="7"/>
      <c r="L115" s="7"/>
      <c r="O115" s="7"/>
      <c r="P115" s="7"/>
      <c r="Q115" s="7"/>
      <c r="R115" s="7"/>
      <c r="S115" s="7"/>
      <c r="T115" s="7"/>
      <c r="U115" s="7"/>
      <c r="V115" s="7"/>
      <c r="W115" s="7"/>
      <c r="X115" s="11"/>
      <c r="Y115" s="7"/>
      <c r="Z115" s="7"/>
      <c r="AA115" s="7"/>
    </row>
    <row r="116" spans="2:27" s="1" customFormat="1" ht="22.5" customHeight="1">
      <c r="B116" s="116"/>
      <c r="C116" s="116"/>
      <c r="D116" s="7"/>
      <c r="E116" s="7"/>
      <c r="F116" s="7"/>
      <c r="G116" s="7"/>
      <c r="H116" s="116"/>
      <c r="J116" s="116"/>
      <c r="K116" s="7"/>
      <c r="L116" s="7"/>
      <c r="O116" s="7"/>
      <c r="P116" s="7"/>
      <c r="Q116" s="7"/>
      <c r="R116" s="7"/>
      <c r="S116" s="7"/>
      <c r="T116" s="7"/>
      <c r="U116" s="7"/>
      <c r="V116" s="7"/>
      <c r="W116" s="7"/>
      <c r="X116" s="11"/>
      <c r="Y116" s="7"/>
      <c r="Z116" s="7"/>
      <c r="AA116" s="7"/>
    </row>
    <row r="117" spans="2:27" s="1" customFormat="1" ht="22.5" customHeight="1">
      <c r="B117" s="116"/>
      <c r="C117" s="116"/>
      <c r="D117" s="7"/>
      <c r="E117" s="7"/>
      <c r="F117" s="7"/>
      <c r="G117" s="7"/>
      <c r="H117" s="116"/>
      <c r="J117" s="116"/>
      <c r="K117" s="7"/>
      <c r="L117" s="7"/>
      <c r="O117" s="7"/>
      <c r="P117" s="7"/>
      <c r="Q117" s="7"/>
      <c r="R117" s="7"/>
      <c r="S117" s="7"/>
      <c r="T117" s="7"/>
      <c r="U117" s="7"/>
      <c r="V117" s="7"/>
      <c r="W117" s="7"/>
      <c r="X117" s="11"/>
      <c r="Y117" s="7"/>
      <c r="Z117" s="7"/>
      <c r="AA117" s="7"/>
    </row>
    <row r="118" spans="2:27" s="1" customFormat="1" ht="22.5" customHeight="1">
      <c r="B118" s="116"/>
      <c r="C118" s="116"/>
      <c r="D118" s="7"/>
      <c r="E118" s="7"/>
      <c r="F118" s="7"/>
      <c r="G118" s="7"/>
      <c r="H118" s="116"/>
      <c r="J118" s="116"/>
      <c r="K118" s="7"/>
      <c r="L118" s="7"/>
      <c r="O118" s="7"/>
      <c r="P118" s="7"/>
      <c r="Q118" s="7"/>
      <c r="R118" s="7"/>
      <c r="S118" s="7"/>
      <c r="T118" s="7"/>
      <c r="U118" s="7"/>
      <c r="V118" s="7"/>
      <c r="W118" s="7"/>
      <c r="X118" s="11"/>
      <c r="Y118" s="7"/>
      <c r="Z118" s="7"/>
      <c r="AA118" s="7"/>
    </row>
    <row r="119" spans="2:27" s="1" customFormat="1" ht="22.5" customHeight="1">
      <c r="B119" s="116"/>
      <c r="C119" s="116"/>
      <c r="D119" s="7"/>
      <c r="E119" s="7"/>
      <c r="F119" s="7"/>
      <c r="G119" s="7"/>
      <c r="H119" s="116"/>
      <c r="J119" s="116"/>
      <c r="K119" s="7"/>
      <c r="L119" s="7"/>
      <c r="O119" s="7"/>
      <c r="P119" s="7"/>
      <c r="Q119" s="7"/>
      <c r="R119" s="7"/>
      <c r="S119" s="7"/>
      <c r="T119" s="7"/>
      <c r="U119" s="7"/>
      <c r="V119" s="7"/>
      <c r="W119" s="7"/>
      <c r="X119" s="11"/>
      <c r="Y119" s="7"/>
      <c r="Z119" s="7"/>
      <c r="AA119" s="7"/>
    </row>
    <row r="120" spans="2:27" s="1" customFormat="1" ht="22.5" customHeight="1">
      <c r="B120" s="116"/>
      <c r="C120" s="116"/>
      <c r="D120" s="7"/>
      <c r="E120" s="7"/>
      <c r="F120" s="7"/>
      <c r="G120" s="7"/>
      <c r="H120" s="116"/>
      <c r="J120" s="116"/>
      <c r="K120" s="7"/>
      <c r="L120" s="7"/>
      <c r="O120" s="7"/>
      <c r="P120" s="7"/>
      <c r="Q120" s="7"/>
      <c r="R120" s="7"/>
      <c r="S120" s="7"/>
      <c r="T120" s="7"/>
      <c r="U120" s="7"/>
      <c r="V120" s="7"/>
      <c r="W120" s="7"/>
      <c r="X120" s="11"/>
      <c r="Y120" s="7"/>
      <c r="Z120" s="7"/>
      <c r="AA120" s="7"/>
    </row>
    <row r="121" spans="2:27" s="1" customFormat="1" ht="22.5" customHeight="1">
      <c r="B121" s="116"/>
      <c r="C121" s="116"/>
      <c r="D121" s="7"/>
      <c r="E121" s="7"/>
      <c r="F121" s="7"/>
      <c r="G121" s="7"/>
      <c r="H121" s="116"/>
      <c r="J121" s="116"/>
      <c r="K121" s="7"/>
      <c r="L121" s="7"/>
      <c r="O121" s="7"/>
      <c r="P121" s="7"/>
      <c r="Q121" s="7"/>
      <c r="R121" s="7"/>
      <c r="S121" s="7"/>
      <c r="T121" s="7"/>
      <c r="U121" s="7"/>
      <c r="V121" s="7"/>
      <c r="W121" s="7"/>
      <c r="X121" s="11"/>
      <c r="Y121" s="7"/>
      <c r="Z121" s="7"/>
      <c r="AA121" s="7"/>
    </row>
    <row r="122" spans="2:27" s="1" customFormat="1" ht="22.5" customHeight="1">
      <c r="B122" s="116"/>
      <c r="C122" s="116"/>
      <c r="D122" s="7"/>
      <c r="E122" s="7"/>
      <c r="F122" s="7"/>
      <c r="G122" s="7"/>
      <c r="H122" s="116"/>
      <c r="J122" s="116"/>
      <c r="K122" s="7"/>
      <c r="L122" s="7"/>
      <c r="O122" s="7"/>
      <c r="P122" s="7"/>
      <c r="Q122" s="7"/>
      <c r="R122" s="7"/>
      <c r="S122" s="7"/>
      <c r="T122" s="7"/>
      <c r="U122" s="7"/>
      <c r="V122" s="7"/>
      <c r="W122" s="7"/>
      <c r="X122" s="11"/>
      <c r="Y122" s="7"/>
      <c r="Z122" s="7"/>
      <c r="AA122" s="7"/>
    </row>
    <row r="123" spans="2:27" s="1" customFormat="1" ht="22.5" customHeight="1">
      <c r="B123" s="116"/>
      <c r="C123" s="116"/>
      <c r="D123" s="7"/>
      <c r="E123" s="7"/>
      <c r="F123" s="7"/>
      <c r="G123" s="7"/>
      <c r="H123" s="116"/>
      <c r="J123" s="116"/>
      <c r="K123" s="7"/>
      <c r="L123" s="7"/>
      <c r="O123" s="7"/>
      <c r="P123" s="7"/>
      <c r="Q123" s="7"/>
      <c r="R123" s="7"/>
      <c r="S123" s="7"/>
      <c r="T123" s="7"/>
      <c r="U123" s="7"/>
      <c r="V123" s="7"/>
      <c r="W123" s="7"/>
      <c r="X123" s="11"/>
      <c r="Y123" s="7"/>
      <c r="Z123" s="7"/>
      <c r="AA123" s="7"/>
    </row>
    <row r="124" spans="2:27" s="1" customFormat="1" ht="22.5" customHeight="1">
      <c r="B124" s="116"/>
      <c r="C124" s="116"/>
      <c r="D124" s="7"/>
      <c r="E124" s="7"/>
      <c r="F124" s="7"/>
      <c r="G124" s="7"/>
      <c r="H124" s="116"/>
      <c r="J124" s="116"/>
      <c r="K124" s="7"/>
      <c r="L124" s="7"/>
      <c r="O124" s="7"/>
      <c r="P124" s="7"/>
      <c r="Q124" s="7"/>
      <c r="R124" s="7"/>
      <c r="S124" s="7"/>
      <c r="T124" s="7"/>
      <c r="U124" s="7"/>
      <c r="V124" s="7"/>
      <c r="W124" s="7"/>
      <c r="X124" s="11"/>
      <c r="Y124" s="7"/>
      <c r="Z124" s="7"/>
      <c r="AA124" s="7"/>
    </row>
    <row r="125" spans="2:27" s="1" customFormat="1" ht="22.5" customHeight="1">
      <c r="B125" s="116"/>
      <c r="C125" s="116"/>
      <c r="D125" s="7"/>
      <c r="E125" s="7"/>
      <c r="F125" s="7"/>
      <c r="G125" s="7"/>
      <c r="H125" s="116"/>
      <c r="J125" s="116"/>
      <c r="K125" s="7"/>
      <c r="L125" s="7"/>
      <c r="O125" s="7"/>
      <c r="P125" s="7"/>
      <c r="Q125" s="7"/>
      <c r="R125" s="7"/>
      <c r="S125" s="7"/>
      <c r="T125" s="7"/>
      <c r="U125" s="7"/>
      <c r="V125" s="7"/>
      <c r="W125" s="7"/>
      <c r="X125" s="11"/>
      <c r="Y125" s="7"/>
      <c r="Z125" s="7"/>
      <c r="AA125" s="7"/>
    </row>
    <row r="126" spans="2:27" s="1" customFormat="1" ht="22.5" customHeight="1">
      <c r="B126" s="116"/>
      <c r="C126" s="116"/>
      <c r="D126" s="7"/>
      <c r="E126" s="7"/>
      <c r="F126" s="7"/>
      <c r="G126" s="7"/>
      <c r="H126" s="116"/>
      <c r="J126" s="116"/>
      <c r="K126" s="7"/>
      <c r="L126" s="7"/>
      <c r="O126" s="7"/>
      <c r="P126" s="7"/>
      <c r="Q126" s="7"/>
      <c r="R126" s="7"/>
      <c r="S126" s="7"/>
      <c r="T126" s="7"/>
      <c r="U126" s="7"/>
      <c r="V126" s="7"/>
      <c r="W126" s="7"/>
      <c r="X126" s="11"/>
      <c r="Y126" s="7"/>
      <c r="Z126" s="7"/>
      <c r="AA126" s="7"/>
    </row>
    <row r="127" spans="2:27" s="1" customFormat="1" ht="22.5" customHeight="1">
      <c r="B127" s="116"/>
      <c r="C127" s="116"/>
      <c r="D127" s="7"/>
      <c r="E127" s="7"/>
      <c r="F127" s="7"/>
      <c r="G127" s="7"/>
      <c r="H127" s="116"/>
      <c r="J127" s="116"/>
      <c r="K127" s="7"/>
      <c r="L127" s="7"/>
      <c r="O127" s="7"/>
      <c r="P127" s="7"/>
      <c r="Q127" s="7"/>
      <c r="R127" s="7"/>
      <c r="S127" s="7"/>
      <c r="T127" s="7"/>
      <c r="U127" s="7"/>
      <c r="V127" s="7"/>
      <c r="W127" s="7"/>
      <c r="X127" s="11"/>
      <c r="Y127" s="7"/>
      <c r="Z127" s="7"/>
      <c r="AA127" s="7"/>
    </row>
    <row r="128" spans="2:27" s="1" customFormat="1" ht="22.5" customHeight="1">
      <c r="B128" s="116"/>
      <c r="C128" s="116"/>
      <c r="D128" s="7"/>
      <c r="E128" s="7"/>
      <c r="F128" s="7"/>
      <c r="G128" s="7"/>
      <c r="H128" s="116"/>
      <c r="J128" s="116"/>
      <c r="K128" s="7"/>
      <c r="L128" s="7"/>
      <c r="O128" s="7"/>
      <c r="P128" s="7"/>
      <c r="Q128" s="7"/>
      <c r="R128" s="7"/>
      <c r="S128" s="7"/>
      <c r="T128" s="7"/>
      <c r="U128" s="7"/>
      <c r="V128" s="7"/>
      <c r="W128" s="7"/>
      <c r="X128" s="11"/>
      <c r="Y128" s="7"/>
      <c r="Z128" s="7"/>
      <c r="AA128" s="7"/>
    </row>
    <row r="129" spans="2:27" s="1" customFormat="1" ht="22.5" customHeight="1">
      <c r="B129" s="116"/>
      <c r="C129" s="116"/>
      <c r="D129" s="7"/>
      <c r="E129" s="7"/>
      <c r="F129" s="7"/>
      <c r="G129" s="7"/>
      <c r="H129" s="116"/>
      <c r="J129" s="116"/>
      <c r="K129" s="7"/>
      <c r="L129" s="7"/>
      <c r="O129" s="7"/>
      <c r="P129" s="7"/>
      <c r="Q129" s="7"/>
      <c r="R129" s="7"/>
      <c r="S129" s="7"/>
      <c r="T129" s="7"/>
      <c r="U129" s="7"/>
      <c r="V129" s="7"/>
      <c r="W129" s="7"/>
      <c r="X129" s="11"/>
      <c r="Y129" s="7"/>
      <c r="Z129" s="7"/>
      <c r="AA129" s="7"/>
    </row>
    <row r="130" spans="2:27" s="1" customFormat="1" ht="22.5" customHeight="1">
      <c r="B130" s="116"/>
      <c r="C130" s="116"/>
      <c r="D130" s="7"/>
      <c r="E130" s="7"/>
      <c r="F130" s="7"/>
      <c r="G130" s="7"/>
      <c r="H130" s="116"/>
      <c r="J130" s="116"/>
      <c r="K130" s="7"/>
      <c r="L130" s="7"/>
      <c r="O130" s="7"/>
      <c r="P130" s="7"/>
      <c r="Q130" s="7"/>
      <c r="R130" s="7"/>
      <c r="S130" s="7"/>
      <c r="T130" s="7"/>
      <c r="U130" s="7"/>
      <c r="V130" s="7"/>
      <c r="W130" s="7"/>
      <c r="X130" s="11"/>
      <c r="Y130" s="7"/>
      <c r="Z130" s="7"/>
      <c r="AA130" s="7"/>
    </row>
    <row r="131" spans="2:27" s="1" customFormat="1" ht="22.5" customHeight="1">
      <c r="B131" s="116"/>
      <c r="C131" s="116"/>
      <c r="D131" s="7"/>
      <c r="E131" s="7"/>
      <c r="F131" s="7"/>
      <c r="G131" s="7"/>
      <c r="H131" s="116"/>
      <c r="J131" s="116"/>
      <c r="K131" s="7"/>
      <c r="L131" s="7"/>
      <c r="O131" s="7"/>
      <c r="P131" s="7"/>
      <c r="Q131" s="7"/>
      <c r="R131" s="7"/>
      <c r="S131" s="7"/>
      <c r="T131" s="7"/>
      <c r="U131" s="7"/>
      <c r="V131" s="7"/>
      <c r="W131" s="7"/>
      <c r="X131" s="11"/>
      <c r="Y131" s="7"/>
      <c r="Z131" s="7"/>
      <c r="AA131" s="7"/>
    </row>
    <row r="132" spans="2:27" s="1" customFormat="1" ht="22.5" customHeight="1">
      <c r="B132" s="116"/>
      <c r="C132" s="116"/>
      <c r="D132" s="7"/>
      <c r="E132" s="7"/>
      <c r="F132" s="7"/>
      <c r="G132" s="7"/>
      <c r="H132" s="116"/>
      <c r="J132" s="116"/>
      <c r="K132" s="7"/>
      <c r="L132" s="7"/>
      <c r="O132" s="7"/>
      <c r="P132" s="7"/>
      <c r="Q132" s="7"/>
      <c r="R132" s="7"/>
      <c r="S132" s="7"/>
      <c r="T132" s="7"/>
      <c r="U132" s="7"/>
      <c r="V132" s="7"/>
      <c r="W132" s="7"/>
      <c r="X132" s="11"/>
      <c r="Y132" s="7"/>
      <c r="Z132" s="7"/>
      <c r="AA132" s="7"/>
    </row>
    <row r="133" spans="2:27" s="1" customFormat="1" ht="22.5" customHeight="1">
      <c r="B133" s="116"/>
      <c r="C133" s="116"/>
      <c r="D133" s="7"/>
      <c r="E133" s="7"/>
      <c r="F133" s="7"/>
      <c r="G133" s="7"/>
      <c r="H133" s="116"/>
      <c r="J133" s="116"/>
      <c r="K133" s="7"/>
      <c r="L133" s="7"/>
      <c r="O133" s="7"/>
      <c r="P133" s="7"/>
      <c r="Q133" s="7"/>
      <c r="R133" s="7"/>
      <c r="S133" s="7"/>
      <c r="T133" s="7"/>
      <c r="U133" s="7"/>
      <c r="V133" s="7"/>
      <c r="W133" s="7"/>
      <c r="X133" s="11"/>
      <c r="Y133" s="7"/>
      <c r="Z133" s="7"/>
      <c r="AA133" s="7"/>
    </row>
    <row r="134" spans="2:27" s="1" customFormat="1" ht="22.5" customHeight="1">
      <c r="B134" s="116"/>
      <c r="C134" s="116"/>
      <c r="D134" s="7"/>
      <c r="E134" s="7"/>
      <c r="F134" s="7"/>
      <c r="G134" s="7"/>
      <c r="H134" s="116"/>
      <c r="J134" s="116"/>
      <c r="K134" s="7"/>
      <c r="L134" s="7"/>
      <c r="O134" s="7"/>
      <c r="P134" s="7"/>
      <c r="Q134" s="7"/>
      <c r="R134" s="7"/>
      <c r="S134" s="7"/>
      <c r="T134" s="7"/>
      <c r="U134" s="7"/>
      <c r="V134" s="7"/>
      <c r="W134" s="7"/>
      <c r="X134" s="11"/>
      <c r="Y134" s="7"/>
      <c r="Z134" s="7"/>
      <c r="AA134" s="7"/>
    </row>
    <row r="135" spans="2:27" s="1" customFormat="1" ht="22.5" customHeight="1">
      <c r="B135" s="116"/>
      <c r="C135" s="116"/>
      <c r="D135" s="7"/>
      <c r="E135" s="7"/>
      <c r="F135" s="7"/>
      <c r="G135" s="7"/>
      <c r="H135" s="116"/>
      <c r="J135" s="116"/>
      <c r="K135" s="7"/>
      <c r="L135" s="7"/>
      <c r="O135" s="7"/>
      <c r="P135" s="7"/>
      <c r="Q135" s="7"/>
      <c r="R135" s="7"/>
      <c r="S135" s="7"/>
      <c r="T135" s="7"/>
      <c r="U135" s="7"/>
      <c r="V135" s="7"/>
      <c r="W135" s="7"/>
      <c r="X135" s="11"/>
      <c r="Y135" s="7"/>
      <c r="Z135" s="7"/>
      <c r="AA135" s="7"/>
    </row>
    <row r="136" spans="2:27" s="1" customFormat="1" ht="22.5" customHeight="1">
      <c r="B136" s="116"/>
      <c r="C136" s="116"/>
      <c r="D136" s="7"/>
      <c r="E136" s="7"/>
      <c r="F136" s="7"/>
      <c r="G136" s="7"/>
      <c r="H136" s="116"/>
      <c r="J136" s="116"/>
      <c r="K136" s="7"/>
      <c r="L136" s="7"/>
      <c r="O136" s="7"/>
      <c r="P136" s="7"/>
      <c r="Q136" s="7"/>
      <c r="R136" s="7"/>
      <c r="S136" s="7"/>
      <c r="T136" s="7"/>
      <c r="U136" s="7"/>
      <c r="V136" s="7"/>
      <c r="W136" s="7"/>
      <c r="X136" s="11"/>
      <c r="Y136" s="7"/>
      <c r="Z136" s="7"/>
      <c r="AA136" s="7"/>
    </row>
    <row r="137" spans="2:27" s="1" customFormat="1" ht="22.5" customHeight="1">
      <c r="B137" s="116"/>
      <c r="C137" s="116"/>
      <c r="D137" s="7"/>
      <c r="E137" s="7"/>
      <c r="F137" s="7"/>
      <c r="G137" s="7"/>
      <c r="H137" s="116"/>
      <c r="J137" s="116"/>
      <c r="K137" s="7"/>
      <c r="L137" s="7"/>
      <c r="O137" s="7"/>
      <c r="P137" s="7"/>
      <c r="Q137" s="7"/>
      <c r="R137" s="7"/>
      <c r="S137" s="7"/>
      <c r="T137" s="7"/>
      <c r="U137" s="7"/>
      <c r="V137" s="7"/>
      <c r="W137" s="7"/>
      <c r="X137" s="11"/>
      <c r="Y137" s="7"/>
      <c r="Z137" s="7"/>
      <c r="AA137" s="7"/>
    </row>
    <row r="138" spans="2:27" s="1" customFormat="1" ht="22.5" customHeight="1">
      <c r="B138" s="116"/>
      <c r="C138" s="116"/>
      <c r="D138" s="7"/>
      <c r="E138" s="7"/>
      <c r="F138" s="7"/>
      <c r="G138" s="7"/>
      <c r="H138" s="116"/>
      <c r="J138" s="116"/>
      <c r="K138" s="7"/>
      <c r="L138" s="7"/>
      <c r="O138" s="7"/>
      <c r="P138" s="7"/>
      <c r="Q138" s="7"/>
      <c r="R138" s="7"/>
      <c r="S138" s="7"/>
      <c r="T138" s="7"/>
      <c r="U138" s="7"/>
      <c r="V138" s="7"/>
      <c r="W138" s="7"/>
      <c r="X138" s="11"/>
      <c r="Y138" s="7"/>
      <c r="Z138" s="7"/>
      <c r="AA138" s="7"/>
    </row>
    <row r="139" spans="2:27" s="1" customFormat="1" ht="22.5" customHeight="1">
      <c r="B139" s="116"/>
      <c r="C139" s="116"/>
      <c r="D139" s="7"/>
      <c r="E139" s="7"/>
      <c r="F139" s="7"/>
      <c r="G139" s="7"/>
      <c r="H139" s="116"/>
      <c r="J139" s="116"/>
      <c r="K139" s="7"/>
      <c r="L139" s="7"/>
      <c r="O139" s="7"/>
      <c r="P139" s="7"/>
      <c r="Q139" s="7"/>
      <c r="R139" s="7"/>
      <c r="S139" s="7"/>
      <c r="T139" s="7"/>
      <c r="U139" s="7"/>
      <c r="V139" s="7"/>
      <c r="W139" s="7"/>
      <c r="X139" s="11"/>
      <c r="Y139" s="7"/>
      <c r="Z139" s="7"/>
      <c r="AA139" s="7"/>
    </row>
    <row r="140" spans="2:27" s="1" customFormat="1" ht="22.5" customHeight="1">
      <c r="B140" s="116"/>
      <c r="C140" s="116"/>
      <c r="D140" s="7"/>
      <c r="E140" s="7"/>
      <c r="F140" s="7"/>
      <c r="G140" s="7"/>
      <c r="H140" s="116"/>
      <c r="J140" s="116"/>
      <c r="K140" s="7"/>
      <c r="L140" s="7"/>
      <c r="O140" s="7"/>
      <c r="P140" s="7"/>
      <c r="Q140" s="7"/>
      <c r="R140" s="7"/>
      <c r="S140" s="7"/>
      <c r="T140" s="7"/>
      <c r="U140" s="7"/>
      <c r="V140" s="7"/>
      <c r="W140" s="7"/>
      <c r="X140" s="11"/>
      <c r="Y140" s="7"/>
      <c r="Z140" s="7"/>
      <c r="AA140" s="7"/>
    </row>
    <row r="141" spans="2:27" s="1" customFormat="1" ht="22.5" customHeight="1">
      <c r="B141" s="116"/>
      <c r="C141" s="116"/>
      <c r="D141" s="7"/>
      <c r="E141" s="7"/>
      <c r="F141" s="7"/>
      <c r="G141" s="7"/>
      <c r="H141" s="116"/>
      <c r="J141" s="116"/>
      <c r="K141" s="7"/>
      <c r="L141" s="7"/>
      <c r="O141" s="7"/>
      <c r="P141" s="7"/>
      <c r="Q141" s="7"/>
      <c r="R141" s="7"/>
      <c r="S141" s="7"/>
      <c r="T141" s="7"/>
      <c r="U141" s="7"/>
      <c r="V141" s="7"/>
      <c r="W141" s="7"/>
      <c r="X141" s="11"/>
      <c r="Y141" s="7"/>
      <c r="Z141" s="7"/>
      <c r="AA141" s="7"/>
    </row>
    <row r="142" spans="2:27" s="1" customFormat="1" ht="22.5" customHeight="1">
      <c r="B142" s="116"/>
      <c r="C142" s="116"/>
      <c r="D142" s="7"/>
      <c r="E142" s="7"/>
      <c r="F142" s="7"/>
      <c r="G142" s="7"/>
      <c r="H142" s="116"/>
      <c r="J142" s="116"/>
      <c r="K142" s="7"/>
      <c r="L142" s="7"/>
      <c r="O142" s="7"/>
      <c r="P142" s="7"/>
      <c r="Q142" s="7"/>
      <c r="R142" s="7"/>
      <c r="S142" s="7"/>
      <c r="T142" s="7"/>
      <c r="U142" s="7"/>
      <c r="V142" s="7"/>
      <c r="W142" s="7"/>
      <c r="X142" s="11"/>
      <c r="Y142" s="7"/>
      <c r="Z142" s="7"/>
      <c r="AA142" s="7"/>
    </row>
    <row r="143" spans="2:27" ht="20">
      <c r="C143" s="116"/>
      <c r="H143" s="116"/>
      <c r="J143" s="116"/>
    </row>
    <row r="144" spans="2:27" s="1" customFormat="1" ht="20">
      <c r="B144" s="7"/>
      <c r="C144" s="116"/>
      <c r="D144" s="7"/>
      <c r="E144" s="7"/>
      <c r="F144" s="7"/>
      <c r="G144" s="7"/>
      <c r="H144" s="116"/>
      <c r="J144" s="116"/>
      <c r="K144" s="7"/>
      <c r="L144" s="7"/>
      <c r="O144" s="7"/>
      <c r="P144" s="7"/>
      <c r="Q144" s="7"/>
      <c r="R144" s="7"/>
      <c r="S144" s="7"/>
      <c r="T144" s="7"/>
      <c r="U144" s="7"/>
      <c r="V144" s="7"/>
      <c r="W144" s="7"/>
      <c r="X144" s="11"/>
      <c r="Y144" s="7"/>
      <c r="Z144" s="7"/>
      <c r="AA144" s="7"/>
    </row>
    <row r="145" spans="2:27" s="1" customFormat="1" ht="20">
      <c r="B145" s="7"/>
      <c r="C145" s="116"/>
      <c r="D145" s="7"/>
      <c r="E145" s="7"/>
      <c r="F145" s="7"/>
      <c r="G145" s="7"/>
      <c r="H145" s="116"/>
      <c r="J145" s="116"/>
      <c r="K145" s="7"/>
      <c r="L145" s="7"/>
      <c r="O145" s="7"/>
      <c r="P145" s="7"/>
      <c r="Q145" s="7"/>
      <c r="R145" s="7"/>
      <c r="S145" s="7"/>
      <c r="T145" s="7"/>
      <c r="U145" s="7"/>
      <c r="V145" s="7"/>
      <c r="W145" s="7"/>
      <c r="X145" s="11"/>
      <c r="Y145" s="7"/>
      <c r="Z145" s="7"/>
      <c r="AA145" s="7"/>
    </row>
    <row r="146" spans="2:27" s="1" customFormat="1" ht="20">
      <c r="B146" s="7"/>
      <c r="C146" s="116"/>
      <c r="D146" s="7"/>
      <c r="E146" s="7"/>
      <c r="F146" s="7"/>
      <c r="G146" s="7"/>
      <c r="H146" s="116"/>
      <c r="J146" s="116"/>
      <c r="K146" s="7"/>
      <c r="L146" s="7"/>
      <c r="O146" s="7"/>
      <c r="P146" s="7"/>
      <c r="Q146" s="7"/>
      <c r="R146" s="7"/>
      <c r="S146" s="7"/>
      <c r="T146" s="7"/>
      <c r="U146" s="7"/>
      <c r="V146" s="7"/>
      <c r="W146" s="7"/>
      <c r="X146" s="11"/>
      <c r="Y146" s="7"/>
      <c r="Z146" s="7"/>
      <c r="AA146" s="7"/>
    </row>
    <row r="147" spans="2:27" s="1" customFormat="1" ht="20">
      <c r="B147" s="7"/>
      <c r="C147" s="116"/>
      <c r="D147" s="7"/>
      <c r="E147" s="7"/>
      <c r="F147" s="7"/>
      <c r="G147" s="7"/>
      <c r="H147" s="116"/>
      <c r="J147" s="116"/>
      <c r="K147" s="7"/>
      <c r="L147" s="7"/>
      <c r="O147" s="7"/>
      <c r="P147" s="7"/>
      <c r="Q147" s="7"/>
      <c r="R147" s="7"/>
      <c r="S147" s="7"/>
      <c r="T147" s="7"/>
      <c r="U147" s="7"/>
      <c r="V147" s="7"/>
      <c r="W147" s="7"/>
      <c r="X147" s="11"/>
      <c r="Y147" s="7"/>
      <c r="Z147" s="7"/>
      <c r="AA147" s="7"/>
    </row>
    <row r="148" spans="2:27" s="1" customFormat="1" ht="20">
      <c r="B148" s="7"/>
      <c r="C148" s="116"/>
      <c r="D148" s="7"/>
      <c r="E148" s="7"/>
      <c r="F148" s="7"/>
      <c r="G148" s="7"/>
      <c r="H148" s="116"/>
      <c r="J148" s="116"/>
      <c r="K148" s="7"/>
      <c r="L148" s="7"/>
      <c r="O148" s="7"/>
      <c r="P148" s="7"/>
      <c r="Q148" s="7"/>
      <c r="R148" s="7"/>
      <c r="S148" s="7"/>
      <c r="T148" s="7"/>
      <c r="U148" s="7"/>
      <c r="V148" s="7"/>
      <c r="W148" s="7"/>
      <c r="X148" s="11"/>
      <c r="Y148" s="7"/>
      <c r="Z148" s="7"/>
      <c r="AA148" s="7"/>
    </row>
    <row r="149" spans="2:27" s="1" customFormat="1" ht="20">
      <c r="B149" s="7"/>
      <c r="C149" s="116"/>
      <c r="D149" s="7"/>
      <c r="E149" s="7"/>
      <c r="F149" s="7"/>
      <c r="G149" s="7"/>
      <c r="H149" s="116"/>
      <c r="J149" s="116"/>
      <c r="K149" s="7"/>
      <c r="L149" s="7"/>
      <c r="O149" s="7"/>
      <c r="P149" s="7"/>
      <c r="Q149" s="7"/>
      <c r="R149" s="7"/>
      <c r="S149" s="7"/>
      <c r="T149" s="7"/>
      <c r="U149" s="7"/>
      <c r="V149" s="7"/>
      <c r="W149" s="7"/>
      <c r="X149" s="11"/>
      <c r="Y149" s="7"/>
      <c r="Z149" s="7"/>
      <c r="AA149" s="7"/>
    </row>
    <row r="150" spans="2:27" s="1" customFormat="1" ht="20">
      <c r="B150" s="7"/>
      <c r="C150" s="116"/>
      <c r="D150" s="7"/>
      <c r="E150" s="7"/>
      <c r="F150" s="7"/>
      <c r="G150" s="7"/>
      <c r="H150" s="116"/>
      <c r="J150" s="116"/>
      <c r="K150" s="7"/>
      <c r="L150" s="7"/>
      <c r="O150" s="7"/>
      <c r="P150" s="7"/>
      <c r="Q150" s="7"/>
      <c r="R150" s="7"/>
      <c r="S150" s="7"/>
      <c r="T150" s="7"/>
      <c r="U150" s="7"/>
      <c r="V150" s="7"/>
      <c r="W150" s="7"/>
      <c r="X150" s="11"/>
      <c r="Y150" s="7"/>
      <c r="Z150" s="7"/>
      <c r="AA150" s="7"/>
    </row>
    <row r="151" spans="2:27" s="1" customFormat="1" ht="20">
      <c r="B151" s="7"/>
      <c r="C151" s="116"/>
      <c r="D151" s="7"/>
      <c r="E151" s="7"/>
      <c r="F151" s="7"/>
      <c r="G151" s="7"/>
      <c r="H151" s="116"/>
      <c r="J151" s="116"/>
      <c r="K151" s="7"/>
      <c r="L151" s="7"/>
      <c r="O151" s="7"/>
      <c r="P151" s="7"/>
      <c r="Q151" s="7"/>
      <c r="R151" s="7"/>
      <c r="S151" s="7"/>
      <c r="T151" s="7"/>
      <c r="U151" s="7"/>
      <c r="V151" s="7"/>
      <c r="W151" s="7"/>
      <c r="X151" s="11"/>
      <c r="Y151" s="7"/>
      <c r="Z151" s="7"/>
      <c r="AA151" s="7"/>
    </row>
    <row r="152" spans="2:27" s="1" customFormat="1" ht="20">
      <c r="B152" s="7"/>
      <c r="C152" s="116"/>
      <c r="D152" s="7"/>
      <c r="E152" s="7"/>
      <c r="F152" s="7"/>
      <c r="G152" s="7"/>
      <c r="H152" s="116"/>
      <c r="J152" s="116"/>
      <c r="K152" s="7"/>
      <c r="L152" s="7"/>
      <c r="O152" s="7"/>
      <c r="P152" s="7"/>
      <c r="Q152" s="7"/>
      <c r="R152" s="7"/>
      <c r="S152" s="7"/>
      <c r="T152" s="7"/>
      <c r="U152" s="7"/>
      <c r="V152" s="7"/>
      <c r="W152" s="7"/>
      <c r="X152" s="11"/>
      <c r="Y152" s="7"/>
      <c r="Z152" s="7"/>
      <c r="AA152" s="7"/>
    </row>
    <row r="153" spans="2:27" s="1" customFormat="1" ht="20">
      <c r="B153" s="7"/>
      <c r="C153" s="116"/>
      <c r="D153" s="7"/>
      <c r="E153" s="7"/>
      <c r="F153" s="7"/>
      <c r="G153" s="7"/>
      <c r="H153" s="116"/>
      <c r="J153" s="116"/>
      <c r="K153" s="7"/>
      <c r="L153" s="7"/>
      <c r="O153" s="7"/>
      <c r="P153" s="7"/>
      <c r="Q153" s="7"/>
      <c r="R153" s="7"/>
      <c r="S153" s="7"/>
      <c r="T153" s="7"/>
      <c r="U153" s="7"/>
      <c r="V153" s="7"/>
      <c r="W153" s="7"/>
      <c r="X153" s="11"/>
      <c r="Y153" s="7"/>
      <c r="Z153" s="7"/>
      <c r="AA153" s="7"/>
    </row>
    <row r="154" spans="2:27" s="1" customFormat="1" ht="20">
      <c r="B154" s="7"/>
      <c r="C154" s="116"/>
      <c r="D154" s="7"/>
      <c r="E154" s="7"/>
      <c r="F154" s="7"/>
      <c r="G154" s="7"/>
      <c r="H154" s="116"/>
      <c r="J154" s="116"/>
      <c r="K154" s="7"/>
      <c r="L154" s="7"/>
      <c r="O154" s="7"/>
      <c r="P154" s="7"/>
      <c r="Q154" s="7"/>
      <c r="R154" s="7"/>
      <c r="S154" s="7"/>
      <c r="T154" s="7"/>
      <c r="U154" s="7"/>
      <c r="V154" s="7"/>
      <c r="W154" s="7"/>
      <c r="X154" s="11"/>
      <c r="Y154" s="7"/>
      <c r="Z154" s="7"/>
      <c r="AA154" s="7"/>
    </row>
    <row r="155" spans="2:27" ht="20">
      <c r="C155" s="116"/>
      <c r="H155" s="116"/>
      <c r="J155" s="116"/>
    </row>
    <row r="156" spans="2:27" ht="20">
      <c r="C156" s="116"/>
      <c r="H156" s="116"/>
      <c r="J156" s="116"/>
    </row>
    <row r="157" spans="2:27" ht="20">
      <c r="C157" s="116"/>
      <c r="H157" s="116"/>
      <c r="J157" s="116"/>
    </row>
    <row r="158" spans="2:27" ht="20">
      <c r="C158" s="116"/>
      <c r="H158" s="116"/>
      <c r="J158" s="116"/>
    </row>
    <row r="159" spans="2:27" ht="20">
      <c r="C159" s="116"/>
      <c r="H159" s="116"/>
      <c r="J159" s="116"/>
    </row>
    <row r="160" spans="2:27" ht="20">
      <c r="C160" s="116"/>
      <c r="H160" s="116"/>
      <c r="J160" s="116"/>
    </row>
    <row r="161" spans="3:10" ht="20">
      <c r="C161" s="116"/>
      <c r="H161" s="116"/>
      <c r="J161" s="116"/>
    </row>
    <row r="162" spans="3:10" ht="20">
      <c r="C162" s="116"/>
      <c r="H162" s="116"/>
      <c r="J162" s="116"/>
    </row>
    <row r="163" spans="3:10" ht="20">
      <c r="C163" s="116"/>
      <c r="H163" s="116"/>
      <c r="J163" s="116"/>
    </row>
    <row r="164" spans="3:10" ht="20">
      <c r="C164" s="116"/>
      <c r="H164" s="116"/>
      <c r="J164" s="116"/>
    </row>
    <row r="165" spans="3:10" ht="20">
      <c r="C165" s="116"/>
      <c r="H165" s="116"/>
      <c r="J165" s="116"/>
    </row>
    <row r="166" spans="3:10" ht="20">
      <c r="C166" s="116"/>
      <c r="H166" s="116"/>
      <c r="J166" s="116"/>
    </row>
    <row r="167" spans="3:10" ht="20">
      <c r="C167" s="116"/>
      <c r="H167" s="116"/>
      <c r="J167" s="116"/>
    </row>
    <row r="168" spans="3:10" ht="20">
      <c r="C168" s="116"/>
      <c r="H168" s="116"/>
      <c r="J168" s="116"/>
    </row>
    <row r="169" spans="3:10" ht="20">
      <c r="C169" s="116"/>
      <c r="H169" s="116"/>
      <c r="J169" s="116"/>
    </row>
    <row r="170" spans="3:10" ht="20">
      <c r="C170" s="116"/>
      <c r="H170" s="116"/>
      <c r="J170" s="116"/>
    </row>
    <row r="171" spans="3:10" ht="20">
      <c r="C171" s="116"/>
      <c r="H171" s="116"/>
      <c r="J171" s="116"/>
    </row>
    <row r="172" spans="3:10" ht="20">
      <c r="C172" s="116"/>
      <c r="H172" s="116"/>
      <c r="J172" s="116"/>
    </row>
    <row r="173" spans="3:10" ht="20">
      <c r="C173" s="116"/>
      <c r="H173" s="116"/>
      <c r="J173" s="116"/>
    </row>
    <row r="174" spans="3:10" ht="20">
      <c r="C174" s="116"/>
      <c r="H174" s="116"/>
      <c r="J174" s="116"/>
    </row>
    <row r="175" spans="3:10" ht="20">
      <c r="C175" s="116"/>
      <c r="H175" s="116"/>
      <c r="J175" s="116"/>
    </row>
    <row r="176" spans="3:10" ht="20">
      <c r="C176" s="116"/>
      <c r="H176" s="116"/>
      <c r="J176" s="116"/>
    </row>
    <row r="177" spans="3:10" ht="20">
      <c r="C177" s="116"/>
      <c r="H177" s="116"/>
      <c r="J177" s="116"/>
    </row>
    <row r="178" spans="3:10" ht="20">
      <c r="C178" s="116"/>
      <c r="H178" s="116"/>
      <c r="J178" s="116"/>
    </row>
    <row r="179" spans="3:10" ht="20">
      <c r="C179" s="116"/>
      <c r="H179" s="116"/>
      <c r="J179" s="116"/>
    </row>
    <row r="180" spans="3:10" ht="20">
      <c r="C180" s="116"/>
      <c r="H180" s="116"/>
      <c r="J180" s="116"/>
    </row>
    <row r="181" spans="3:10" ht="20">
      <c r="C181" s="116"/>
      <c r="H181" s="116"/>
      <c r="J181" s="116"/>
    </row>
    <row r="182" spans="3:10" ht="20">
      <c r="C182" s="116"/>
      <c r="H182" s="116"/>
      <c r="J182" s="116"/>
    </row>
    <row r="183" spans="3:10" ht="20">
      <c r="C183" s="116"/>
      <c r="H183" s="116"/>
      <c r="J183" s="116"/>
    </row>
    <row r="184" spans="3:10" ht="20">
      <c r="C184" s="116"/>
      <c r="H184" s="116"/>
      <c r="J184" s="116"/>
    </row>
    <row r="185" spans="3:10" ht="20">
      <c r="C185" s="116"/>
      <c r="H185" s="116"/>
      <c r="J185" s="116"/>
    </row>
    <row r="186" spans="3:10" ht="20">
      <c r="C186" s="116"/>
      <c r="H186" s="116"/>
      <c r="J186" s="116"/>
    </row>
    <row r="187" spans="3:10" ht="20">
      <c r="C187" s="116"/>
      <c r="H187" s="116"/>
      <c r="J187" s="116"/>
    </row>
    <row r="188" spans="3:10" ht="20">
      <c r="C188" s="116"/>
      <c r="H188" s="116"/>
      <c r="J188" s="116"/>
    </row>
    <row r="189" spans="3:10" ht="20">
      <c r="C189" s="116"/>
      <c r="H189" s="116"/>
      <c r="J189" s="116"/>
    </row>
    <row r="190" spans="3:10" ht="20">
      <c r="C190" s="116"/>
      <c r="H190" s="116"/>
      <c r="J190" s="116"/>
    </row>
    <row r="191" spans="3:10" ht="20">
      <c r="C191" s="116"/>
      <c r="H191" s="116"/>
      <c r="J191" s="116"/>
    </row>
    <row r="192" spans="3:10" ht="20">
      <c r="C192" s="116"/>
      <c r="H192" s="116"/>
      <c r="J192" s="116"/>
    </row>
    <row r="193" spans="3:10" ht="20">
      <c r="C193" s="116"/>
      <c r="H193" s="116"/>
      <c r="J193" s="116"/>
    </row>
    <row r="194" spans="3:10" ht="20">
      <c r="C194" s="116"/>
      <c r="H194" s="116"/>
      <c r="J194" s="116"/>
    </row>
    <row r="195" spans="3:10" ht="20">
      <c r="C195" s="116"/>
      <c r="H195" s="116"/>
      <c r="J195" s="116"/>
    </row>
    <row r="196" spans="3:10" ht="20">
      <c r="C196" s="116"/>
      <c r="H196" s="116"/>
      <c r="J196" s="116"/>
    </row>
    <row r="197" spans="3:10" ht="20">
      <c r="C197" s="116"/>
      <c r="H197" s="116"/>
      <c r="J197" s="116"/>
    </row>
    <row r="198" spans="3:10" ht="20">
      <c r="C198" s="116"/>
      <c r="H198" s="116"/>
      <c r="J198" s="116"/>
    </row>
    <row r="199" spans="3:10" ht="20">
      <c r="C199" s="116"/>
      <c r="H199" s="116"/>
      <c r="J199" s="116"/>
    </row>
    <row r="200" spans="3:10" ht="20">
      <c r="C200" s="116"/>
      <c r="H200" s="116"/>
      <c r="J200" s="116"/>
    </row>
    <row r="201" spans="3:10" ht="20">
      <c r="C201" s="116"/>
      <c r="H201" s="116"/>
      <c r="J201" s="116"/>
    </row>
    <row r="202" spans="3:10" ht="20">
      <c r="C202" s="116"/>
      <c r="H202" s="116"/>
      <c r="J202" s="116"/>
    </row>
    <row r="203" spans="3:10" ht="20">
      <c r="C203" s="116"/>
      <c r="H203" s="116"/>
      <c r="J203" s="116"/>
    </row>
    <row r="204" spans="3:10" ht="20">
      <c r="C204" s="116"/>
      <c r="H204" s="116"/>
      <c r="J204" s="116"/>
    </row>
    <row r="205" spans="3:10" ht="20">
      <c r="C205" s="116"/>
      <c r="H205" s="116"/>
      <c r="J205" s="116"/>
    </row>
    <row r="206" spans="3:10" ht="20">
      <c r="C206" s="116"/>
      <c r="H206" s="116"/>
      <c r="J206" s="116"/>
    </row>
    <row r="207" spans="3:10" ht="20">
      <c r="C207" s="116"/>
      <c r="H207" s="116"/>
      <c r="J207" s="116"/>
    </row>
    <row r="208" spans="3:10" ht="20">
      <c r="C208" s="116"/>
      <c r="H208" s="116"/>
      <c r="J208" s="116"/>
    </row>
    <row r="209" spans="3:10" ht="20">
      <c r="C209" s="116"/>
      <c r="H209" s="116"/>
      <c r="J209" s="116"/>
    </row>
    <row r="210" spans="3:10" ht="20">
      <c r="C210" s="116"/>
      <c r="H210" s="116"/>
      <c r="J210" s="116"/>
    </row>
    <row r="211" spans="3:10" ht="20">
      <c r="C211" s="116"/>
      <c r="H211" s="116"/>
      <c r="J211" s="116"/>
    </row>
    <row r="212" spans="3:10" ht="20">
      <c r="C212" s="116"/>
      <c r="H212" s="116"/>
      <c r="J212" s="116"/>
    </row>
    <row r="213" spans="3:10" ht="20">
      <c r="C213" s="116"/>
      <c r="H213" s="116"/>
      <c r="J213" s="116"/>
    </row>
    <row r="214" spans="3:10" ht="20">
      <c r="C214" s="116"/>
      <c r="H214" s="116"/>
      <c r="J214" s="116"/>
    </row>
    <row r="215" spans="3:10" ht="20">
      <c r="C215" s="116"/>
      <c r="H215" s="116"/>
      <c r="J215" s="116"/>
    </row>
  </sheetData>
  <mergeCells count="53">
    <mergeCell ref="P59:V59"/>
    <mergeCell ref="P52:V52"/>
    <mergeCell ref="P53:V53"/>
    <mergeCell ref="P55:V55"/>
    <mergeCell ref="P56:V56"/>
    <mergeCell ref="P58:U58"/>
    <mergeCell ref="P68:V68"/>
    <mergeCell ref="P69:V69"/>
    <mergeCell ref="P71:V71"/>
    <mergeCell ref="P72:V72"/>
    <mergeCell ref="P60:V60"/>
    <mergeCell ref="P61:V61"/>
    <mergeCell ref="P62:V62"/>
    <mergeCell ref="P63:V63"/>
    <mergeCell ref="P64:V64"/>
    <mergeCell ref="P65:V65"/>
    <mergeCell ref="P18:V18"/>
    <mergeCell ref="P19:V19"/>
    <mergeCell ref="P24:U24"/>
    <mergeCell ref="P21:V21"/>
    <mergeCell ref="P22:V22"/>
    <mergeCell ref="N103:X103"/>
    <mergeCell ref="H104:I104"/>
    <mergeCell ref="J104:K104"/>
    <mergeCell ref="N104:X104"/>
    <mergeCell ref="P36:V36"/>
    <mergeCell ref="P38:V38"/>
    <mergeCell ref="P39:V39"/>
    <mergeCell ref="P40:V40"/>
    <mergeCell ref="P37:V37"/>
    <mergeCell ref="P73:V73"/>
    <mergeCell ref="P74:V74"/>
    <mergeCell ref="P75:V75"/>
    <mergeCell ref="P84:V84"/>
    <mergeCell ref="P89:V89"/>
    <mergeCell ref="P76:V76"/>
    <mergeCell ref="P66:V66"/>
    <mergeCell ref="P25:V25"/>
    <mergeCell ref="P44:V44"/>
    <mergeCell ref="P48:V48"/>
    <mergeCell ref="N98:X98"/>
    <mergeCell ref="H100:I100"/>
    <mergeCell ref="P31:V31"/>
    <mergeCell ref="P32:V32"/>
    <mergeCell ref="P33:V33"/>
    <mergeCell ref="P34:V34"/>
    <mergeCell ref="P35:V35"/>
    <mergeCell ref="P26:V26"/>
    <mergeCell ref="P27:V27"/>
    <mergeCell ref="P28:V28"/>
    <mergeCell ref="P29:V29"/>
    <mergeCell ref="P30:V30"/>
    <mergeCell ref="P67:V67"/>
  </mergeCells>
  <printOptions horizontalCentered="1" verticalCentered="1"/>
  <pageMargins left="0" right="0" top="0" bottom="0" header="0" footer="0"/>
  <pageSetup paperSize="9" scale="60" firstPageNumber="4294963191" fitToHeight="2" orientation="landscape" horizontalDpi="4294967295" verticalDpi="4294967295" r:id="rId1"/>
  <headerFooter alignWithMargins="0"/>
  <rowBreaks count="1" manualBreakCount="1">
    <brk id="110" max="23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"/>
  <sheetViews>
    <sheetView workbookViewId="0">
      <selection activeCell="K57" sqref="K57"/>
    </sheetView>
  </sheetViews>
  <sheetFormatPr defaultRowHeight="12.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H195"/>
  <sheetViews>
    <sheetView showGridLines="0" view="pageBreakPreview" zoomScale="50" zoomScaleNormal="60" zoomScaleSheetLayoutView="50" workbookViewId="0">
      <pane xSplit="4" ySplit="18" topLeftCell="E37" activePane="bottomRight" state="frozen"/>
      <selection activeCell="K57" sqref="K57"/>
      <selection pane="topRight" activeCell="K57" sqref="K57"/>
      <selection pane="bottomLeft" activeCell="K57" sqref="K57"/>
      <selection pane="bottomRight" activeCell="K57" sqref="K57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3.81640625" style="7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5" style="7" customWidth="1"/>
    <col min="12" max="12" width="9.17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5" customHeight="1">
      <c r="B1" s="10"/>
      <c r="C1" s="10"/>
    </row>
    <row r="2" spans="2:24" ht="9" hidden="1" customHeight="1">
      <c r="P2" s="12"/>
      <c r="Q2" s="12"/>
      <c r="R2" s="12"/>
      <c r="S2" s="12"/>
      <c r="T2" s="12"/>
      <c r="U2" s="12"/>
      <c r="V2" s="12"/>
    </row>
    <row r="3" spans="2:24" ht="21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3.5" customHeight="1"/>
    <row r="5" spans="2:24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7">
        <v>4380192</v>
      </c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04"/>
      <c r="K10" s="205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16" customHeight="1">
      <c r="A18" s="123"/>
      <c r="B18" s="2"/>
      <c r="C18" s="124" t="s">
        <v>254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16" customHeight="1">
      <c r="A19" s="123"/>
      <c r="B19" s="2">
        <v>1</v>
      </c>
      <c r="C19" s="133" t="s">
        <v>377</v>
      </c>
      <c r="D19" s="125" t="s">
        <v>378</v>
      </c>
      <c r="E19" s="3">
        <v>1</v>
      </c>
      <c r="F19" s="87" t="s">
        <v>196</v>
      </c>
      <c r="G19" s="92"/>
      <c r="H19" s="127">
        <v>87.13</v>
      </c>
      <c r="I19" s="97">
        <f t="shared" ref="I19" si="0">IF(E19&gt;0,E19*H19,"-")</f>
        <v>87.13</v>
      </c>
      <c r="J19" s="128" t="s">
        <v>49</v>
      </c>
      <c r="K19" s="128" t="s">
        <v>50</v>
      </c>
      <c r="L19" s="89"/>
      <c r="M19" s="129">
        <v>124</v>
      </c>
      <c r="N19" s="129">
        <f>E19*15</f>
        <v>15</v>
      </c>
      <c r="O19" s="4" t="e">
        <f>IF(C19=[28]Data!#REF!,[28]Data!#REF!,(IF(C19=[28]Data!#REF!,[28]Data!#REF!,(IF(C19=[28]Data!#REF!,[28]Data!#REF!,(IF(C19=[28]Data!B154,[28]Data!G154,(IF(C19=[28]Data!B157,[28]Data!G157,(IF(C19=[28]Data!#REF!,[28]Data!#REF!,(IF(C19=[28]Data!#REF!,[28]Data!#REF!,(IF(C19=[28]Data!#REF!,[28]Data!#REF!,[28]Data!#REF!)))))))))))))))&amp;IF(C19=[28]Data!#REF!,[28]Data!#REF!,(IF(C19=[28]Data!#REF!,[28]Data!#REF!,(IF(C19=[28]Data!#REF!,[28]Data!#REF!,(IF(C19=[28]Data!#REF!,[28]Data!#REF!,(IF(C19=[28]Data!#REF!,[28]Data!#REF!,(IF(C19=[28]Data!#REF!,[28]Data!G848,(IF(C19=[28]Data!#REF!,[28]Data!#REF!,(IF(C19=[28]Data!#REF!,[28]Data!#REF!,[28]Data!#REF!)))))))))))))))&amp;IF(C19=[28]Data!B185,[28]Data!G185,(IF(C19=[28]Data!#REF!,[28]Data!#REF!,(IF(C19=[28]Data!#REF!,[28]Data!#REF!,(IF(C19=[28]Data!#REF!,[28]Data!#REF!,(IF(C19=[28]Data!#REF!,[28]Data!#REF!,[28]Data!#REF!)))))))))</f>
        <v>#REF!</v>
      </c>
      <c r="P19" s="325" t="s">
        <v>376</v>
      </c>
      <c r="Q19" s="326"/>
      <c r="R19" s="326"/>
      <c r="S19" s="326"/>
      <c r="T19" s="326"/>
      <c r="U19" s="326"/>
      <c r="V19" s="327"/>
      <c r="W19" s="6"/>
      <c r="X19" s="130">
        <f>N19/$M$19*$AA$19</f>
        <v>7.0813306451612906E-2</v>
      </c>
      <c r="Y19" s="131"/>
      <c r="Z19" s="131"/>
      <c r="AA19" s="130">
        <f>158*65*57/1000000</f>
        <v>0.58538999999999997</v>
      </c>
      <c r="AB19" s="131"/>
      <c r="AC19" s="131"/>
      <c r="AD19" s="131"/>
      <c r="AE19" s="131"/>
      <c r="AF19" s="131"/>
      <c r="AG19" s="131"/>
      <c r="AH19" s="131"/>
    </row>
    <row r="20" spans="1:34" s="132" customFormat="1" ht="16" customHeight="1">
      <c r="A20" s="123"/>
      <c r="B20" s="2"/>
      <c r="C20" s="133" t="s">
        <v>380</v>
      </c>
      <c r="D20" s="125" t="s">
        <v>379</v>
      </c>
      <c r="E20" s="3">
        <v>2</v>
      </c>
      <c r="F20" s="87" t="s">
        <v>196</v>
      </c>
      <c r="G20" s="92"/>
      <c r="H20" s="127">
        <v>99.76</v>
      </c>
      <c r="I20" s="97">
        <f t="shared" ref="I20:I25" si="1">IF(E20&gt;0,E20*H20,"-")</f>
        <v>199.52</v>
      </c>
      <c r="J20" s="128" t="s">
        <v>49</v>
      </c>
      <c r="K20" s="128" t="s">
        <v>50</v>
      </c>
      <c r="L20" s="89"/>
      <c r="M20" s="129"/>
      <c r="N20" s="129">
        <f t="shared" ref="N20:N27" si="2">E20*5</f>
        <v>10</v>
      </c>
      <c r="O20" s="4"/>
      <c r="P20" s="201"/>
      <c r="Q20" s="202"/>
      <c r="R20" s="202"/>
      <c r="S20" s="202"/>
      <c r="T20" s="202"/>
      <c r="U20" s="202"/>
      <c r="V20" s="203"/>
      <c r="W20" s="6"/>
      <c r="X20" s="130">
        <f t="shared" ref="X20:X24" si="3">N20/$M$19*$AA$19</f>
        <v>4.7208870967741928E-2</v>
      </c>
      <c r="Y20" s="131"/>
      <c r="Z20" s="131"/>
      <c r="AA20" s="168"/>
      <c r="AB20" s="131"/>
      <c r="AC20" s="131"/>
      <c r="AD20" s="131"/>
      <c r="AE20" s="131"/>
      <c r="AF20" s="131"/>
      <c r="AG20" s="131"/>
      <c r="AH20" s="131"/>
    </row>
    <row r="21" spans="1:34" s="132" customFormat="1" ht="16" customHeight="1">
      <c r="A21" s="123"/>
      <c r="B21" s="2"/>
      <c r="C21" s="133" t="s">
        <v>359</v>
      </c>
      <c r="D21" s="125" t="s">
        <v>369</v>
      </c>
      <c r="E21" s="3">
        <v>1</v>
      </c>
      <c r="F21" s="87" t="s">
        <v>196</v>
      </c>
      <c r="G21" s="92"/>
      <c r="H21" s="127">
        <v>41.47</v>
      </c>
      <c r="I21" s="97">
        <f t="shared" si="1"/>
        <v>41.47</v>
      </c>
      <c r="J21" s="128" t="s">
        <v>49</v>
      </c>
      <c r="K21" s="128" t="s">
        <v>50</v>
      </c>
      <c r="L21" s="89"/>
      <c r="M21" s="129"/>
      <c r="N21" s="129">
        <f t="shared" si="2"/>
        <v>5</v>
      </c>
      <c r="O21" s="4"/>
      <c r="P21" s="325"/>
      <c r="Q21" s="326"/>
      <c r="R21" s="326"/>
      <c r="S21" s="326"/>
      <c r="T21" s="326"/>
      <c r="U21" s="326"/>
      <c r="V21" s="327"/>
      <c r="W21" s="6"/>
      <c r="X21" s="130">
        <f t="shared" si="3"/>
        <v>2.3604435483870964E-2</v>
      </c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16" customHeight="1">
      <c r="A22" s="123"/>
      <c r="B22" s="2"/>
      <c r="C22" s="133" t="s">
        <v>326</v>
      </c>
      <c r="D22" s="125" t="s">
        <v>328</v>
      </c>
      <c r="E22" s="3">
        <v>1</v>
      </c>
      <c r="F22" s="87" t="s">
        <v>196</v>
      </c>
      <c r="G22" s="92"/>
      <c r="H22" s="127">
        <v>64.510000000000005</v>
      </c>
      <c r="I22" s="97">
        <f t="shared" si="1"/>
        <v>64.510000000000005</v>
      </c>
      <c r="J22" s="128" t="s">
        <v>49</v>
      </c>
      <c r="K22" s="128" t="s">
        <v>50</v>
      </c>
      <c r="L22" s="89"/>
      <c r="M22" s="129"/>
      <c r="N22" s="129">
        <f>E22*6</f>
        <v>6</v>
      </c>
      <c r="O22" s="4"/>
      <c r="P22" s="201"/>
      <c r="Q22" s="202"/>
      <c r="R22" s="202"/>
      <c r="S22" s="202"/>
      <c r="T22" s="202"/>
      <c r="U22" s="202"/>
      <c r="V22" s="203"/>
      <c r="W22" s="6"/>
      <c r="X22" s="130">
        <f t="shared" si="3"/>
        <v>2.832532258064516E-2</v>
      </c>
      <c r="Y22" s="131"/>
      <c r="Z22" s="131"/>
      <c r="AA22" s="168"/>
      <c r="AB22" s="131"/>
      <c r="AC22" s="131"/>
      <c r="AD22" s="131"/>
      <c r="AE22" s="131"/>
      <c r="AF22" s="131"/>
      <c r="AG22" s="131"/>
      <c r="AH22" s="131"/>
    </row>
    <row r="23" spans="1:34" s="132" customFormat="1" ht="16" customHeight="1">
      <c r="A23" s="123"/>
      <c r="B23" s="2"/>
      <c r="C23" s="144" t="s">
        <v>327</v>
      </c>
      <c r="D23" s="125" t="s">
        <v>329</v>
      </c>
      <c r="E23" s="3">
        <v>1</v>
      </c>
      <c r="F23" s="87" t="s">
        <v>196</v>
      </c>
      <c r="G23" s="92"/>
      <c r="H23" s="127">
        <v>64.510000000000005</v>
      </c>
      <c r="I23" s="97">
        <f t="shared" si="1"/>
        <v>64.510000000000005</v>
      </c>
      <c r="J23" s="128" t="s">
        <v>49</v>
      </c>
      <c r="K23" s="128" t="s">
        <v>50</v>
      </c>
      <c r="L23" s="89"/>
      <c r="M23" s="129"/>
      <c r="N23" s="129">
        <f>E23*6</f>
        <v>6</v>
      </c>
      <c r="O23" s="4"/>
      <c r="P23" s="325"/>
      <c r="Q23" s="326"/>
      <c r="R23" s="326"/>
      <c r="S23" s="326"/>
      <c r="T23" s="326"/>
      <c r="U23" s="326"/>
      <c r="V23" s="5"/>
      <c r="W23" s="6"/>
      <c r="X23" s="130">
        <f t="shared" si="3"/>
        <v>2.832532258064516E-2</v>
      </c>
      <c r="Y23" s="131"/>
      <c r="Z23" s="131"/>
      <c r="AA23" s="131"/>
      <c r="AB23" s="131"/>
      <c r="AC23" s="131"/>
      <c r="AD23" s="131"/>
      <c r="AE23" s="131"/>
      <c r="AF23" s="131"/>
      <c r="AG23" s="131"/>
      <c r="AH23" s="131"/>
    </row>
    <row r="24" spans="1:34" s="132" customFormat="1" ht="16" customHeight="1">
      <c r="A24" s="123"/>
      <c r="B24" s="2"/>
      <c r="C24" s="144" t="s">
        <v>382</v>
      </c>
      <c r="D24" s="125" t="s">
        <v>381</v>
      </c>
      <c r="E24" s="3">
        <v>2</v>
      </c>
      <c r="F24" s="87" t="s">
        <v>196</v>
      </c>
      <c r="G24" s="138"/>
      <c r="H24" s="127">
        <v>27.33</v>
      </c>
      <c r="I24" s="97">
        <f t="shared" si="1"/>
        <v>54.66</v>
      </c>
      <c r="J24" s="128" t="s">
        <v>49</v>
      </c>
      <c r="K24" s="128" t="s">
        <v>50</v>
      </c>
      <c r="L24" s="89"/>
      <c r="M24" s="129"/>
      <c r="N24" s="129">
        <f t="shared" si="2"/>
        <v>10</v>
      </c>
      <c r="O24" s="4"/>
      <c r="P24" s="325"/>
      <c r="Q24" s="326"/>
      <c r="R24" s="326"/>
      <c r="S24" s="326"/>
      <c r="T24" s="326"/>
      <c r="U24" s="326"/>
      <c r="V24" s="327"/>
      <c r="W24" s="6"/>
      <c r="X24" s="130">
        <f t="shared" si="3"/>
        <v>4.7208870967741928E-2</v>
      </c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16" customHeight="1">
      <c r="A25" s="123"/>
      <c r="B25" s="2"/>
      <c r="C25" s="144" t="s">
        <v>383</v>
      </c>
      <c r="D25" s="125" t="s">
        <v>384</v>
      </c>
      <c r="E25" s="3">
        <v>1</v>
      </c>
      <c r="F25" s="87" t="s">
        <v>196</v>
      </c>
      <c r="G25" s="92"/>
      <c r="H25" s="127">
        <v>176.49</v>
      </c>
      <c r="I25" s="97">
        <f t="shared" si="1"/>
        <v>176.49</v>
      </c>
      <c r="J25" s="128" t="s">
        <v>49</v>
      </c>
      <c r="K25" s="128" t="s">
        <v>50</v>
      </c>
      <c r="L25" s="89"/>
      <c r="M25" s="129"/>
      <c r="N25" s="129">
        <f>E25*10</f>
        <v>10</v>
      </c>
      <c r="O25" s="4"/>
      <c r="P25" s="325"/>
      <c r="Q25" s="326"/>
      <c r="R25" s="326"/>
      <c r="S25" s="326"/>
      <c r="T25" s="326"/>
      <c r="U25" s="326"/>
      <c r="V25" s="327"/>
      <c r="W25" s="6"/>
      <c r="X25" s="130">
        <f t="shared" ref="X25:X36" si="4">N25/$M$19*$AA$19</f>
        <v>4.7208870967741928E-2</v>
      </c>
      <c r="Y25" s="131"/>
      <c r="Z25" s="131"/>
      <c r="AA25" s="130"/>
      <c r="AB25" s="131"/>
      <c r="AC25" s="131"/>
      <c r="AD25" s="131"/>
      <c r="AE25" s="131"/>
      <c r="AF25" s="131"/>
      <c r="AG25" s="131"/>
      <c r="AH25" s="131"/>
    </row>
    <row r="26" spans="1:34" s="132" customFormat="1" ht="16" customHeight="1">
      <c r="A26" s="123"/>
      <c r="B26" s="2"/>
      <c r="C26" s="124" t="s">
        <v>263</v>
      </c>
      <c r="D26" s="125"/>
      <c r="E26" s="3"/>
      <c r="F26" s="87"/>
      <c r="G26" s="138"/>
      <c r="H26" s="127"/>
      <c r="I26" s="97"/>
      <c r="J26" s="128"/>
      <c r="K26" s="128"/>
      <c r="L26" s="89"/>
      <c r="M26" s="129"/>
      <c r="N26" s="129"/>
      <c r="O26" s="4"/>
      <c r="P26" s="325"/>
      <c r="Q26" s="326"/>
      <c r="R26" s="326"/>
      <c r="S26" s="326"/>
      <c r="T26" s="326"/>
      <c r="U26" s="326"/>
      <c r="V26" s="327"/>
      <c r="W26" s="6"/>
      <c r="X26" s="130"/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16" customHeight="1">
      <c r="A27" s="123"/>
      <c r="B27" s="2"/>
      <c r="C27" s="144" t="s">
        <v>385</v>
      </c>
      <c r="D27" s="125" t="s">
        <v>386</v>
      </c>
      <c r="E27" s="3">
        <v>2</v>
      </c>
      <c r="F27" s="87" t="s">
        <v>196</v>
      </c>
      <c r="G27" s="138"/>
      <c r="H27" s="127">
        <v>42.74</v>
      </c>
      <c r="I27" s="97">
        <f t="shared" ref="I27:I34" si="5">IF(E27&gt;0,E27*H27,"-")</f>
        <v>85.48</v>
      </c>
      <c r="J27" s="128" t="s">
        <v>49</v>
      </c>
      <c r="K27" s="128" t="s">
        <v>50</v>
      </c>
      <c r="L27" s="89"/>
      <c r="M27" s="129"/>
      <c r="N27" s="129">
        <f t="shared" si="2"/>
        <v>10</v>
      </c>
      <c r="O27" s="4"/>
      <c r="P27" s="325"/>
      <c r="Q27" s="326"/>
      <c r="R27" s="326"/>
      <c r="S27" s="326"/>
      <c r="T27" s="326"/>
      <c r="U27" s="326"/>
      <c r="V27" s="327"/>
      <c r="W27" s="6"/>
      <c r="X27" s="130">
        <f t="shared" si="4"/>
        <v>4.7208870967741928E-2</v>
      </c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16" customHeight="1">
      <c r="A28" s="123"/>
      <c r="B28" s="2"/>
      <c r="C28" s="144" t="s">
        <v>387</v>
      </c>
      <c r="D28" s="125" t="s">
        <v>389</v>
      </c>
      <c r="E28" s="3">
        <v>2</v>
      </c>
      <c r="F28" s="87" t="s">
        <v>196</v>
      </c>
      <c r="G28" s="92"/>
      <c r="H28" s="127">
        <v>12.21</v>
      </c>
      <c r="I28" s="97">
        <f t="shared" si="5"/>
        <v>24.42</v>
      </c>
      <c r="J28" s="128" t="s">
        <v>49</v>
      </c>
      <c r="K28" s="128" t="s">
        <v>50</v>
      </c>
      <c r="L28" s="89"/>
      <c r="M28" s="129"/>
      <c r="N28" s="129">
        <f t="shared" ref="N28:N36" si="6">E28*2</f>
        <v>4</v>
      </c>
      <c r="O28" s="4"/>
      <c r="P28" s="325"/>
      <c r="Q28" s="326"/>
      <c r="R28" s="326"/>
      <c r="S28" s="326"/>
      <c r="T28" s="326"/>
      <c r="U28" s="326"/>
      <c r="V28" s="327"/>
      <c r="W28" s="6"/>
      <c r="X28" s="130">
        <f t="shared" si="4"/>
        <v>1.8883548387096771E-2</v>
      </c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16" customHeight="1">
      <c r="A29" s="123"/>
      <c r="B29" s="2"/>
      <c r="C29" s="144" t="s">
        <v>388</v>
      </c>
      <c r="D29" s="125" t="s">
        <v>390</v>
      </c>
      <c r="E29" s="3">
        <v>2</v>
      </c>
      <c r="F29" s="87" t="s">
        <v>196</v>
      </c>
      <c r="G29" s="92"/>
      <c r="H29" s="127">
        <v>10.66</v>
      </c>
      <c r="I29" s="97">
        <f t="shared" si="5"/>
        <v>21.32</v>
      </c>
      <c r="J29" s="128" t="s">
        <v>49</v>
      </c>
      <c r="K29" s="128" t="s">
        <v>50</v>
      </c>
      <c r="L29" s="89"/>
      <c r="M29" s="129"/>
      <c r="N29" s="129">
        <f t="shared" si="6"/>
        <v>4</v>
      </c>
      <c r="O29" s="4"/>
      <c r="P29" s="325"/>
      <c r="Q29" s="326"/>
      <c r="R29" s="326"/>
      <c r="S29" s="326"/>
      <c r="T29" s="326"/>
      <c r="U29" s="326"/>
      <c r="V29" s="327"/>
      <c r="W29" s="6"/>
      <c r="X29" s="130">
        <f t="shared" si="4"/>
        <v>1.8883548387096771E-2</v>
      </c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16" customHeight="1">
      <c r="A30" s="123"/>
      <c r="B30" s="2"/>
      <c r="C30" s="144" t="s">
        <v>391</v>
      </c>
      <c r="D30" s="125" t="s">
        <v>392</v>
      </c>
      <c r="E30" s="3">
        <v>2</v>
      </c>
      <c r="F30" s="87" t="s">
        <v>196</v>
      </c>
      <c r="G30" s="92"/>
      <c r="H30" s="127">
        <v>69.14</v>
      </c>
      <c r="I30" s="97">
        <f t="shared" si="5"/>
        <v>138.28</v>
      </c>
      <c r="J30" s="128" t="s">
        <v>49</v>
      </c>
      <c r="K30" s="128" t="s">
        <v>50</v>
      </c>
      <c r="L30" s="89"/>
      <c r="M30" s="129"/>
      <c r="N30" s="129">
        <f t="shared" ref="N30" si="7">E30*5</f>
        <v>10</v>
      </c>
      <c r="O30" s="4"/>
      <c r="P30" s="325"/>
      <c r="Q30" s="326"/>
      <c r="R30" s="326"/>
      <c r="S30" s="326"/>
      <c r="T30" s="326"/>
      <c r="U30" s="326"/>
      <c r="V30" s="327"/>
      <c r="W30" s="6"/>
      <c r="X30" s="130">
        <f t="shared" si="4"/>
        <v>4.7208870967741928E-2</v>
      </c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16" customHeight="1">
      <c r="A31" s="123"/>
      <c r="B31" s="2"/>
      <c r="C31" s="144" t="s">
        <v>335</v>
      </c>
      <c r="D31" s="125" t="s">
        <v>337</v>
      </c>
      <c r="E31" s="3">
        <v>2</v>
      </c>
      <c r="F31" s="87" t="s">
        <v>196</v>
      </c>
      <c r="G31" s="92"/>
      <c r="H31" s="127">
        <v>32.590000000000003</v>
      </c>
      <c r="I31" s="97">
        <f t="shared" si="5"/>
        <v>65.180000000000007</v>
      </c>
      <c r="J31" s="128" t="s">
        <v>49</v>
      </c>
      <c r="K31" s="128" t="s">
        <v>50</v>
      </c>
      <c r="L31" s="89"/>
      <c r="M31" s="129"/>
      <c r="N31" s="129">
        <f t="shared" si="6"/>
        <v>4</v>
      </c>
      <c r="O31" s="4"/>
      <c r="P31" s="325"/>
      <c r="Q31" s="326"/>
      <c r="R31" s="326"/>
      <c r="S31" s="326"/>
      <c r="T31" s="326"/>
      <c r="U31" s="326"/>
      <c r="V31" s="327"/>
      <c r="W31" s="6"/>
      <c r="X31" s="130">
        <f t="shared" si="4"/>
        <v>1.8883548387096771E-2</v>
      </c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16" customHeight="1">
      <c r="A32" s="123"/>
      <c r="B32" s="2"/>
      <c r="C32" s="144" t="s">
        <v>334</v>
      </c>
      <c r="D32" s="125" t="s">
        <v>336</v>
      </c>
      <c r="E32" s="3">
        <v>2</v>
      </c>
      <c r="F32" s="87" t="s">
        <v>196</v>
      </c>
      <c r="G32" s="92"/>
      <c r="H32" s="127">
        <v>32.590000000000003</v>
      </c>
      <c r="I32" s="97">
        <f t="shared" si="5"/>
        <v>65.180000000000007</v>
      </c>
      <c r="J32" s="128" t="s">
        <v>49</v>
      </c>
      <c r="K32" s="128" t="s">
        <v>50</v>
      </c>
      <c r="L32" s="89"/>
      <c r="M32" s="129"/>
      <c r="N32" s="129">
        <f t="shared" si="6"/>
        <v>4</v>
      </c>
      <c r="O32" s="4"/>
      <c r="P32" s="325"/>
      <c r="Q32" s="326"/>
      <c r="R32" s="326"/>
      <c r="S32" s="326"/>
      <c r="T32" s="326"/>
      <c r="U32" s="326"/>
      <c r="V32" s="327"/>
      <c r="W32" s="6"/>
      <c r="X32" s="130">
        <f t="shared" si="4"/>
        <v>1.8883548387096771E-2</v>
      </c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16" customHeight="1">
      <c r="A33" s="123"/>
      <c r="B33" s="2"/>
      <c r="C33" s="144" t="s">
        <v>288</v>
      </c>
      <c r="D33" s="125" t="s">
        <v>289</v>
      </c>
      <c r="E33" s="3">
        <v>1</v>
      </c>
      <c r="F33" s="87" t="s">
        <v>196</v>
      </c>
      <c r="G33" s="92"/>
      <c r="H33" s="127">
        <v>52.34</v>
      </c>
      <c r="I33" s="97">
        <f t="shared" si="5"/>
        <v>52.34</v>
      </c>
      <c r="J33" s="128" t="s">
        <v>49</v>
      </c>
      <c r="K33" s="128" t="s">
        <v>50</v>
      </c>
      <c r="L33" s="89"/>
      <c r="M33" s="129"/>
      <c r="N33" s="129">
        <f>E33*10</f>
        <v>10</v>
      </c>
      <c r="O33" s="4"/>
      <c r="P33" s="325"/>
      <c r="Q33" s="326"/>
      <c r="R33" s="326"/>
      <c r="S33" s="326"/>
      <c r="T33" s="326"/>
      <c r="U33" s="326"/>
      <c r="V33" s="327"/>
      <c r="W33" s="6"/>
      <c r="X33" s="130">
        <f t="shared" si="4"/>
        <v>4.7208870967741928E-2</v>
      </c>
      <c r="Y33" s="131"/>
      <c r="Z33" s="131"/>
      <c r="AA33" s="130"/>
      <c r="AB33" s="131"/>
      <c r="AC33" s="131"/>
      <c r="AD33" s="131"/>
      <c r="AE33" s="131"/>
      <c r="AF33" s="131"/>
      <c r="AG33" s="131"/>
      <c r="AH33" s="131"/>
    </row>
    <row r="34" spans="1:34" s="132" customFormat="1" ht="16" customHeight="1">
      <c r="A34" s="123"/>
      <c r="B34" s="2"/>
      <c r="C34" s="144" t="s">
        <v>393</v>
      </c>
      <c r="D34" s="125" t="s">
        <v>394</v>
      </c>
      <c r="E34" s="3">
        <v>1</v>
      </c>
      <c r="F34" s="87" t="s">
        <v>196</v>
      </c>
      <c r="G34" s="92"/>
      <c r="H34" s="127">
        <v>221.23</v>
      </c>
      <c r="I34" s="97">
        <f t="shared" si="5"/>
        <v>221.23</v>
      </c>
      <c r="J34" s="128" t="s">
        <v>49</v>
      </c>
      <c r="K34" s="128" t="s">
        <v>50</v>
      </c>
      <c r="L34" s="89"/>
      <c r="M34" s="129"/>
      <c r="N34" s="129">
        <f>E34*7</f>
        <v>7</v>
      </c>
      <c r="O34" s="4"/>
      <c r="P34" s="325"/>
      <c r="Q34" s="326"/>
      <c r="R34" s="326"/>
      <c r="S34" s="326"/>
      <c r="T34" s="326"/>
      <c r="U34" s="326"/>
      <c r="V34" s="327"/>
      <c r="W34" s="6"/>
      <c r="X34" s="130">
        <f t="shared" si="4"/>
        <v>3.304620967741935E-2</v>
      </c>
      <c r="Y34" s="131"/>
      <c r="Z34" s="131"/>
      <c r="AA34" s="131"/>
      <c r="AB34" s="131"/>
      <c r="AC34" s="131"/>
      <c r="AD34" s="131"/>
      <c r="AE34" s="131"/>
      <c r="AF34" s="131"/>
      <c r="AG34" s="131"/>
      <c r="AH34" s="131"/>
    </row>
    <row r="35" spans="1:34" s="132" customFormat="1" ht="16" customHeight="1">
      <c r="A35" s="123"/>
      <c r="B35" s="2"/>
      <c r="C35" s="124" t="s">
        <v>346</v>
      </c>
      <c r="D35" s="125"/>
      <c r="E35" s="3"/>
      <c r="F35" s="87"/>
      <c r="G35" s="92"/>
      <c r="H35" s="127"/>
      <c r="I35" s="97"/>
      <c r="J35" s="128"/>
      <c r="K35" s="128"/>
      <c r="L35" s="89"/>
      <c r="M35" s="129"/>
      <c r="N35" s="129"/>
      <c r="O35" s="4"/>
      <c r="P35" s="325"/>
      <c r="Q35" s="326"/>
      <c r="R35" s="326"/>
      <c r="S35" s="326"/>
      <c r="T35" s="326"/>
      <c r="U35" s="326"/>
      <c r="V35" s="327"/>
      <c r="W35" s="6"/>
      <c r="X35" s="130"/>
      <c r="Y35" s="131"/>
      <c r="Z35" s="131"/>
      <c r="AA35" s="131"/>
      <c r="AB35" s="131"/>
      <c r="AC35" s="131"/>
      <c r="AD35" s="131"/>
      <c r="AE35" s="131"/>
      <c r="AF35" s="131"/>
      <c r="AG35" s="131"/>
      <c r="AH35" s="131"/>
    </row>
    <row r="36" spans="1:34" s="132" customFormat="1" ht="16" customHeight="1">
      <c r="A36" s="123"/>
      <c r="B36" s="2"/>
      <c r="C36" s="144" t="s">
        <v>260</v>
      </c>
      <c r="D36" s="125" t="s">
        <v>261</v>
      </c>
      <c r="E36" s="3">
        <v>2</v>
      </c>
      <c r="F36" s="87" t="s">
        <v>196</v>
      </c>
      <c r="G36" s="92"/>
      <c r="H36" s="127">
        <v>36.19</v>
      </c>
      <c r="I36" s="97">
        <f t="shared" ref="I36" si="8">IF(E36&gt;0,E36*H36,"-")</f>
        <v>72.38</v>
      </c>
      <c r="J36" s="128" t="s">
        <v>49</v>
      </c>
      <c r="K36" s="128" t="s">
        <v>50</v>
      </c>
      <c r="L36" s="89"/>
      <c r="M36" s="129"/>
      <c r="N36" s="129">
        <f t="shared" si="6"/>
        <v>4</v>
      </c>
      <c r="O36" s="4"/>
      <c r="P36" s="325"/>
      <c r="Q36" s="326"/>
      <c r="R36" s="326"/>
      <c r="S36" s="326"/>
      <c r="T36" s="326"/>
      <c r="U36" s="326"/>
      <c r="V36" s="327"/>
      <c r="W36" s="6"/>
      <c r="X36" s="130">
        <f t="shared" si="4"/>
        <v>1.8883548387096771E-2</v>
      </c>
      <c r="Y36" s="131"/>
      <c r="Z36" s="131"/>
      <c r="AA36" s="130"/>
      <c r="AB36" s="131"/>
      <c r="AC36" s="131"/>
      <c r="AD36" s="131"/>
      <c r="AE36" s="131"/>
      <c r="AF36" s="131"/>
      <c r="AG36" s="131"/>
      <c r="AH36" s="131"/>
    </row>
    <row r="37" spans="1:34" s="132" customFormat="1" ht="16" customHeight="1">
      <c r="A37" s="123"/>
      <c r="B37" s="2"/>
      <c r="C37" s="144"/>
      <c r="D37" s="125"/>
      <c r="E37" s="3"/>
      <c r="F37" s="87"/>
      <c r="G37" s="92"/>
      <c r="H37" s="127"/>
      <c r="I37" s="97"/>
      <c r="J37" s="128"/>
      <c r="K37" s="128"/>
      <c r="L37" s="89"/>
      <c r="M37" s="129"/>
      <c r="N37" s="129"/>
      <c r="O37" s="4"/>
      <c r="P37" s="341"/>
      <c r="Q37" s="342"/>
      <c r="R37" s="342"/>
      <c r="S37" s="342"/>
      <c r="T37" s="342"/>
      <c r="U37" s="342"/>
      <c r="V37" s="343"/>
      <c r="W37" s="6"/>
      <c r="X37" s="130"/>
      <c r="Y37" s="131"/>
      <c r="Z37" s="131"/>
      <c r="AA37" s="130"/>
      <c r="AB37" s="131"/>
      <c r="AC37" s="131"/>
      <c r="AD37" s="131"/>
      <c r="AE37" s="131"/>
      <c r="AF37" s="131"/>
      <c r="AG37" s="131"/>
      <c r="AH37" s="131"/>
    </row>
    <row r="38" spans="1:34" s="132" customFormat="1" ht="16" customHeight="1">
      <c r="A38" s="123"/>
      <c r="B38" s="2"/>
      <c r="C38" s="124" t="s">
        <v>395</v>
      </c>
      <c r="D38" s="125"/>
      <c r="E38" s="3"/>
      <c r="F38" s="87"/>
      <c r="G38" s="92"/>
      <c r="H38" s="127"/>
      <c r="I38" s="97"/>
      <c r="J38" s="128"/>
      <c r="K38" s="128"/>
      <c r="L38" s="89"/>
      <c r="M38" s="129"/>
      <c r="N38" s="129"/>
      <c r="O38" s="4"/>
      <c r="P38" s="325"/>
      <c r="Q38" s="326"/>
      <c r="R38" s="326"/>
      <c r="S38" s="326"/>
      <c r="T38" s="326"/>
      <c r="U38" s="326"/>
      <c r="V38" s="327"/>
      <c r="W38" s="6"/>
      <c r="X38" s="130"/>
      <c r="Y38" s="131"/>
      <c r="Z38" s="131"/>
      <c r="AA38" s="130"/>
      <c r="AB38" s="131"/>
      <c r="AC38" s="131"/>
      <c r="AD38" s="131"/>
      <c r="AE38" s="131"/>
      <c r="AF38" s="131"/>
      <c r="AG38" s="131"/>
      <c r="AH38" s="131"/>
    </row>
    <row r="39" spans="1:34" s="132" customFormat="1" ht="16" customHeight="1">
      <c r="A39" s="123"/>
      <c r="B39" s="2">
        <v>2</v>
      </c>
      <c r="C39" s="133" t="s">
        <v>396</v>
      </c>
      <c r="D39" s="125" t="s">
        <v>206</v>
      </c>
      <c r="E39" s="3">
        <v>15</v>
      </c>
      <c r="F39" s="87" t="s">
        <v>301</v>
      </c>
      <c r="G39" s="92"/>
      <c r="H39" s="127">
        <v>12.9</v>
      </c>
      <c r="I39" s="97">
        <f t="shared" ref="I39" si="9">IF(E39&gt;0,E39*H39,"-")</f>
        <v>193.5</v>
      </c>
      <c r="J39" s="128" t="s">
        <v>49</v>
      </c>
      <c r="K39" s="128" t="s">
        <v>50</v>
      </c>
      <c r="L39" s="89"/>
      <c r="M39" s="129">
        <v>40</v>
      </c>
      <c r="N39" s="129">
        <f>E39*1</f>
        <v>15</v>
      </c>
      <c r="O39" s="4" t="e">
        <f>IF(C39=[28]Data!#REF!,[28]Data!#REF!,(IF(C39=[28]Data!#REF!,[28]Data!#REF!,(IF(C39=[28]Data!#REF!,[28]Data!#REF!,(IF(C39=[28]Data!B174,[28]Data!G174,(IF(C39=[28]Data!B177,[28]Data!G177,(IF(C39=[28]Data!#REF!,[28]Data!#REF!,(IF(C39=[28]Data!#REF!,[28]Data!#REF!,(IF(C39=[28]Data!#REF!,[28]Data!#REF!,[28]Data!#REF!)))))))))))))))&amp;IF(C39=[28]Data!#REF!,[28]Data!#REF!,(IF(C39=[28]Data!#REF!,[28]Data!#REF!,(IF(C39=[28]Data!#REF!,[28]Data!#REF!,(IF(C39=[28]Data!#REF!,[28]Data!#REF!,(IF(C39=[28]Data!#REF!,[28]Data!#REF!,(IF(C39=[28]Data!#REF!,[28]Data!G868,(IF(C39=[28]Data!#REF!,[28]Data!#REF!,(IF(C39=[28]Data!#REF!,[28]Data!#REF!,[28]Data!#REF!)))))))))))))))&amp;IF(C39=[28]Data!B205,[28]Data!G205,(IF(C39=[28]Data!#REF!,[28]Data!#REF!,(IF(C39=[28]Data!#REF!,[28]Data!#REF!,(IF(C39=[28]Data!#REF!,[28]Data!#REF!,(IF(C39=[28]Data!#REF!,[28]Data!#REF!,[28]Data!#REF!)))))))))</f>
        <v>#REF!</v>
      </c>
      <c r="P39" s="325" t="s">
        <v>399</v>
      </c>
      <c r="Q39" s="326"/>
      <c r="R39" s="326"/>
      <c r="S39" s="326"/>
      <c r="T39" s="326"/>
      <c r="U39" s="326"/>
      <c r="V39" s="327"/>
      <c r="W39" s="6"/>
      <c r="X39" s="130">
        <f>N39/$M$39*$AA$39</f>
        <v>0.20012400000000002</v>
      </c>
      <c r="Y39" s="131"/>
      <c r="Z39" s="131"/>
      <c r="AA39" s="130">
        <f>109*72*68/1000000</f>
        <v>0.53366400000000003</v>
      </c>
      <c r="AB39" s="131"/>
      <c r="AC39" s="131"/>
      <c r="AD39" s="131"/>
      <c r="AE39" s="131"/>
      <c r="AF39" s="131"/>
      <c r="AG39" s="131"/>
      <c r="AH39" s="131"/>
    </row>
    <row r="40" spans="1:34" s="132" customFormat="1" ht="16" customHeight="1">
      <c r="A40" s="123"/>
      <c r="B40" s="2"/>
      <c r="C40" s="124" t="s">
        <v>346</v>
      </c>
      <c r="D40" s="125"/>
      <c r="E40" s="3"/>
      <c r="F40" s="87"/>
      <c r="G40" s="92"/>
      <c r="H40" s="127"/>
      <c r="I40" s="97"/>
      <c r="J40" s="128"/>
      <c r="K40" s="128"/>
      <c r="L40" s="89"/>
      <c r="M40" s="129"/>
      <c r="N40" s="129"/>
      <c r="O40" s="4"/>
      <c r="P40" s="201"/>
      <c r="Q40" s="202"/>
      <c r="R40" s="202"/>
      <c r="S40" s="202"/>
      <c r="T40" s="202"/>
      <c r="U40" s="202"/>
      <c r="V40" s="203"/>
      <c r="W40" s="6"/>
      <c r="X40" s="130"/>
      <c r="Y40" s="131"/>
      <c r="Z40" s="131"/>
      <c r="AA40" s="130"/>
      <c r="AB40" s="131"/>
      <c r="AC40" s="131"/>
      <c r="AD40" s="131"/>
      <c r="AE40" s="131"/>
      <c r="AF40" s="131"/>
      <c r="AG40" s="131"/>
      <c r="AH40" s="131"/>
    </row>
    <row r="41" spans="1:34" s="132" customFormat="1" ht="16" customHeight="1">
      <c r="A41" s="123"/>
      <c r="B41" s="2"/>
      <c r="C41" s="144" t="s">
        <v>397</v>
      </c>
      <c r="D41" s="125" t="s">
        <v>398</v>
      </c>
      <c r="E41" s="3">
        <v>3</v>
      </c>
      <c r="F41" s="87" t="s">
        <v>196</v>
      </c>
      <c r="G41" s="92"/>
      <c r="H41" s="127">
        <v>99.22</v>
      </c>
      <c r="I41" s="97">
        <f t="shared" ref="I41:I42" si="10">IF(E41&gt;0,E41*H41,"-")</f>
        <v>297.65999999999997</v>
      </c>
      <c r="J41" s="128" t="s">
        <v>49</v>
      </c>
      <c r="K41" s="128" t="s">
        <v>50</v>
      </c>
      <c r="L41" s="89"/>
      <c r="M41" s="129"/>
      <c r="N41" s="129">
        <f>E41*5</f>
        <v>15</v>
      </c>
      <c r="O41" s="4"/>
      <c r="P41" s="201"/>
      <c r="Q41" s="202"/>
      <c r="R41" s="202"/>
      <c r="S41" s="202"/>
      <c r="T41" s="202"/>
      <c r="U41" s="202"/>
      <c r="V41" s="203"/>
      <c r="W41" s="6"/>
      <c r="X41" s="130">
        <f>N41/$M$39*$AA$39</f>
        <v>0.20012400000000002</v>
      </c>
      <c r="Y41" s="131"/>
      <c r="Z41" s="131"/>
      <c r="AA41" s="130"/>
      <c r="AB41" s="131"/>
      <c r="AC41" s="131"/>
      <c r="AD41" s="131"/>
      <c r="AE41" s="131"/>
      <c r="AF41" s="131"/>
      <c r="AG41" s="131"/>
      <c r="AH41" s="131"/>
    </row>
    <row r="42" spans="1:34" s="132" customFormat="1" ht="16" customHeight="1">
      <c r="A42" s="123"/>
      <c r="B42" s="2"/>
      <c r="C42" s="144" t="s">
        <v>258</v>
      </c>
      <c r="D42" s="125" t="s">
        <v>259</v>
      </c>
      <c r="E42" s="3">
        <v>2</v>
      </c>
      <c r="F42" s="87" t="s">
        <v>196</v>
      </c>
      <c r="G42" s="92"/>
      <c r="H42" s="127">
        <v>83.86</v>
      </c>
      <c r="I42" s="97">
        <f t="shared" si="10"/>
        <v>167.72</v>
      </c>
      <c r="J42" s="128" t="s">
        <v>49</v>
      </c>
      <c r="K42" s="128" t="s">
        <v>50</v>
      </c>
      <c r="L42" s="89"/>
      <c r="M42" s="129"/>
      <c r="N42" s="129">
        <f>E42*2</f>
        <v>4</v>
      </c>
      <c r="O42" s="4"/>
      <c r="P42" s="201"/>
      <c r="Q42" s="202"/>
      <c r="R42" s="202"/>
      <c r="S42" s="202"/>
      <c r="T42" s="202"/>
      <c r="U42" s="202"/>
      <c r="V42" s="203"/>
      <c r="W42" s="6"/>
      <c r="X42" s="130">
        <f>N42/$M$39*$AA$39</f>
        <v>5.3366400000000008E-2</v>
      </c>
      <c r="Y42" s="131"/>
      <c r="Z42" s="131"/>
      <c r="AA42" s="130"/>
      <c r="AB42" s="131"/>
      <c r="AC42" s="131"/>
      <c r="AD42" s="131"/>
      <c r="AE42" s="131"/>
      <c r="AF42" s="131"/>
      <c r="AG42" s="131"/>
      <c r="AH42" s="131"/>
    </row>
    <row r="43" spans="1:34" s="132" customFormat="1" ht="16" customHeight="1">
      <c r="A43" s="123"/>
      <c r="B43" s="2"/>
      <c r="C43" s="144"/>
      <c r="D43" s="125"/>
      <c r="E43" s="3"/>
      <c r="F43" s="87"/>
      <c r="G43" s="92"/>
      <c r="H43" s="127"/>
      <c r="I43" s="97"/>
      <c r="J43" s="128"/>
      <c r="K43" s="128"/>
      <c r="L43" s="89"/>
      <c r="M43" s="129"/>
      <c r="N43" s="129"/>
      <c r="O43" s="4"/>
      <c r="P43" s="325"/>
      <c r="Q43" s="326"/>
      <c r="R43" s="326"/>
      <c r="S43" s="326"/>
      <c r="T43" s="326"/>
      <c r="U43" s="326"/>
      <c r="V43" s="327"/>
      <c r="W43" s="6"/>
      <c r="X43" s="130"/>
      <c r="Y43" s="131"/>
      <c r="Z43" s="131"/>
      <c r="AA43" s="130"/>
      <c r="AB43" s="131"/>
      <c r="AC43" s="131"/>
      <c r="AD43" s="131"/>
      <c r="AE43" s="131"/>
      <c r="AF43" s="131"/>
      <c r="AG43" s="131"/>
      <c r="AH43" s="131"/>
    </row>
    <row r="44" spans="1:34" s="132" customFormat="1" ht="16" customHeight="1">
      <c r="A44" s="123"/>
      <c r="B44" s="2"/>
      <c r="C44" s="124" t="s">
        <v>254</v>
      </c>
      <c r="D44" s="125"/>
      <c r="E44" s="3"/>
      <c r="F44" s="87"/>
      <c r="G44" s="92"/>
      <c r="H44" s="127"/>
      <c r="I44" s="97"/>
      <c r="J44" s="128"/>
      <c r="K44" s="128"/>
      <c r="L44" s="89"/>
      <c r="M44" s="129"/>
      <c r="N44" s="129"/>
      <c r="O44" s="4"/>
      <c r="P44" s="206"/>
      <c r="Q44" s="207"/>
      <c r="R44" s="207"/>
      <c r="S44" s="207"/>
      <c r="T44" s="207"/>
      <c r="U44" s="207"/>
      <c r="V44" s="208"/>
      <c r="W44" s="6"/>
      <c r="X44" s="130"/>
      <c r="Y44" s="131"/>
      <c r="Z44" s="131"/>
      <c r="AA44" s="130"/>
      <c r="AB44" s="131"/>
      <c r="AC44" s="131"/>
      <c r="AD44" s="131"/>
      <c r="AE44" s="131"/>
      <c r="AF44" s="131"/>
      <c r="AG44" s="131"/>
      <c r="AH44" s="131"/>
    </row>
    <row r="45" spans="1:34" s="132" customFormat="1" ht="16" customHeight="1">
      <c r="A45" s="123"/>
      <c r="B45" s="2">
        <v>3</v>
      </c>
      <c r="C45" s="133" t="s">
        <v>400</v>
      </c>
      <c r="D45" s="125" t="s">
        <v>401</v>
      </c>
      <c r="E45" s="3">
        <v>1</v>
      </c>
      <c r="F45" s="87" t="s">
        <v>196</v>
      </c>
      <c r="G45" s="92"/>
      <c r="H45" s="127">
        <v>243.38</v>
      </c>
      <c r="I45" s="97">
        <f t="shared" ref="I45" si="11">IF(E45&gt;0,E45*H45,"-")</f>
        <v>243.38</v>
      </c>
      <c r="J45" s="128" t="s">
        <v>49</v>
      </c>
      <c r="K45" s="128" t="s">
        <v>50</v>
      </c>
      <c r="L45" s="89"/>
      <c r="M45" s="129">
        <v>32</v>
      </c>
      <c r="N45" s="129">
        <f>E45*28</f>
        <v>28</v>
      </c>
      <c r="O45" s="4"/>
      <c r="P45" s="325" t="s">
        <v>402</v>
      </c>
      <c r="Q45" s="326"/>
      <c r="R45" s="326"/>
      <c r="S45" s="326"/>
      <c r="T45" s="326"/>
      <c r="U45" s="326"/>
      <c r="V45" s="327"/>
      <c r="W45" s="6"/>
      <c r="X45" s="130">
        <f>N45/$M$45*$AA$45</f>
        <v>0.12043500000000001</v>
      </c>
      <c r="Y45" s="131"/>
      <c r="Z45" s="131"/>
      <c r="AA45" s="130">
        <f>155*74*12/1000000</f>
        <v>0.13764000000000001</v>
      </c>
      <c r="AB45" s="131"/>
      <c r="AC45" s="131"/>
      <c r="AD45" s="131"/>
      <c r="AE45" s="131"/>
      <c r="AF45" s="131"/>
      <c r="AG45" s="131"/>
      <c r="AH45" s="131"/>
    </row>
    <row r="46" spans="1:34" s="132" customFormat="1" ht="16" customHeight="1">
      <c r="A46" s="123"/>
      <c r="B46" s="2"/>
      <c r="C46" s="144"/>
      <c r="D46" s="125"/>
      <c r="E46" s="3"/>
      <c r="F46" s="87"/>
      <c r="G46" s="92"/>
      <c r="H46" s="127"/>
      <c r="I46" s="97"/>
      <c r="J46" s="128"/>
      <c r="K46" s="128"/>
      <c r="L46" s="89"/>
      <c r="M46" s="129"/>
      <c r="N46" s="129"/>
      <c r="O46" s="4"/>
      <c r="P46" s="206"/>
      <c r="Q46" s="207"/>
      <c r="R46" s="207"/>
      <c r="S46" s="207"/>
      <c r="T46" s="207"/>
      <c r="U46" s="207"/>
      <c r="V46" s="208"/>
      <c r="W46" s="6"/>
      <c r="X46" s="130"/>
      <c r="Y46" s="131"/>
      <c r="Z46" s="131"/>
      <c r="AA46" s="130"/>
      <c r="AB46" s="131"/>
      <c r="AC46" s="131"/>
      <c r="AD46" s="131"/>
      <c r="AE46" s="131"/>
      <c r="AF46" s="131"/>
      <c r="AG46" s="131"/>
      <c r="AH46" s="131"/>
    </row>
    <row r="47" spans="1:34" s="132" customFormat="1" ht="16" customHeight="1">
      <c r="A47" s="123"/>
      <c r="B47" s="2"/>
      <c r="C47" s="124" t="s">
        <v>403</v>
      </c>
      <c r="D47" s="125"/>
      <c r="E47" s="3"/>
      <c r="F47" s="87"/>
      <c r="G47" s="92"/>
      <c r="H47" s="127"/>
      <c r="I47" s="97"/>
      <c r="J47" s="128"/>
      <c r="K47" s="128"/>
      <c r="L47" s="89"/>
      <c r="M47" s="129"/>
      <c r="N47" s="129"/>
      <c r="O47" s="4"/>
      <c r="P47" s="206"/>
      <c r="Q47" s="207"/>
      <c r="R47" s="207"/>
      <c r="S47" s="207"/>
      <c r="T47" s="207"/>
      <c r="U47" s="207"/>
      <c r="V47" s="208"/>
      <c r="W47" s="6"/>
      <c r="X47" s="130"/>
      <c r="Y47" s="131"/>
      <c r="Z47" s="131"/>
      <c r="AA47" s="130"/>
      <c r="AB47" s="131"/>
      <c r="AC47" s="131"/>
      <c r="AD47" s="131"/>
      <c r="AE47" s="131"/>
      <c r="AF47" s="131"/>
      <c r="AG47" s="131"/>
      <c r="AH47" s="131"/>
    </row>
    <row r="48" spans="1:34" s="132" customFormat="1" ht="16" customHeight="1">
      <c r="A48" s="123"/>
      <c r="B48" s="2">
        <v>4</v>
      </c>
      <c r="C48" s="133" t="s">
        <v>400</v>
      </c>
      <c r="D48" s="125" t="s">
        <v>401</v>
      </c>
      <c r="E48" s="3">
        <v>1</v>
      </c>
      <c r="F48" s="87" t="s">
        <v>196</v>
      </c>
      <c r="G48" s="92"/>
      <c r="H48" s="127">
        <v>243.38</v>
      </c>
      <c r="I48" s="97">
        <f t="shared" ref="I48" si="12">IF(E48&gt;0,E48*H48,"-")</f>
        <v>243.38</v>
      </c>
      <c r="J48" s="128" t="s">
        <v>49</v>
      </c>
      <c r="K48" s="128" t="s">
        <v>50</v>
      </c>
      <c r="L48" s="89"/>
      <c r="M48" s="129">
        <v>32</v>
      </c>
      <c r="N48" s="129">
        <f>E48*28</f>
        <v>28</v>
      </c>
      <c r="O48" s="4"/>
      <c r="P48" s="325" t="s">
        <v>402</v>
      </c>
      <c r="Q48" s="326"/>
      <c r="R48" s="326"/>
      <c r="S48" s="326"/>
      <c r="T48" s="326"/>
      <c r="U48" s="326"/>
      <c r="V48" s="327"/>
      <c r="W48" s="6"/>
      <c r="X48" s="130">
        <f>N48/$M$48*$AA$48</f>
        <v>0.12043500000000001</v>
      </c>
      <c r="Y48" s="131"/>
      <c r="Z48" s="131"/>
      <c r="AA48" s="130">
        <f>155*74*12/1000000</f>
        <v>0.13764000000000001</v>
      </c>
      <c r="AB48" s="131"/>
      <c r="AC48" s="131"/>
      <c r="AD48" s="131"/>
      <c r="AE48" s="131"/>
      <c r="AF48" s="131"/>
      <c r="AG48" s="131"/>
      <c r="AH48" s="131"/>
    </row>
    <row r="49" spans="1:34" s="132" customFormat="1" ht="16" customHeight="1">
      <c r="A49" s="123"/>
      <c r="B49" s="2"/>
      <c r="C49" s="144"/>
      <c r="D49" s="125"/>
      <c r="E49" s="3"/>
      <c r="F49" s="87"/>
      <c r="G49" s="92"/>
      <c r="H49" s="127"/>
      <c r="I49" s="97"/>
      <c r="J49" s="128"/>
      <c r="K49" s="128"/>
      <c r="L49" s="89"/>
      <c r="M49" s="129"/>
      <c r="N49" s="129"/>
      <c r="O49" s="4"/>
      <c r="P49" s="206"/>
      <c r="Q49" s="207"/>
      <c r="R49" s="207"/>
      <c r="S49" s="207"/>
      <c r="T49" s="207"/>
      <c r="U49" s="207"/>
      <c r="V49" s="208"/>
      <c r="W49" s="6"/>
      <c r="X49" s="130"/>
      <c r="Y49" s="131"/>
      <c r="Z49" s="131"/>
      <c r="AA49" s="130"/>
      <c r="AB49" s="131"/>
      <c r="AC49" s="131"/>
      <c r="AD49" s="131"/>
      <c r="AE49" s="131"/>
      <c r="AF49" s="131"/>
      <c r="AG49" s="131"/>
      <c r="AH49" s="131"/>
    </row>
    <row r="50" spans="1:34" s="132" customFormat="1" ht="16" customHeight="1">
      <c r="A50" s="123"/>
      <c r="B50" s="2"/>
      <c r="C50" s="124" t="s">
        <v>404</v>
      </c>
      <c r="D50" s="125"/>
      <c r="E50" s="3"/>
      <c r="F50" s="87"/>
      <c r="G50" s="92"/>
      <c r="H50" s="127"/>
      <c r="I50" s="97"/>
      <c r="J50" s="128"/>
      <c r="K50" s="128"/>
      <c r="L50" s="89"/>
      <c r="M50" s="129"/>
      <c r="N50" s="129"/>
      <c r="O50" s="4"/>
      <c r="P50" s="206"/>
      <c r="Q50" s="207"/>
      <c r="R50" s="207"/>
      <c r="S50" s="207"/>
      <c r="T50" s="207"/>
      <c r="U50" s="207"/>
      <c r="V50" s="208"/>
      <c r="W50" s="6"/>
      <c r="X50" s="130"/>
      <c r="Y50" s="131"/>
      <c r="Z50" s="131"/>
      <c r="AA50" s="130"/>
      <c r="AB50" s="131"/>
      <c r="AC50" s="131"/>
      <c r="AD50" s="131"/>
      <c r="AE50" s="131"/>
      <c r="AF50" s="131"/>
      <c r="AG50" s="131"/>
      <c r="AH50" s="131"/>
    </row>
    <row r="51" spans="1:34" s="132" customFormat="1" ht="16" customHeight="1">
      <c r="A51" s="123"/>
      <c r="B51" s="2">
        <v>5</v>
      </c>
      <c r="C51" s="133" t="s">
        <v>405</v>
      </c>
      <c r="D51" s="125" t="s">
        <v>406</v>
      </c>
      <c r="E51" s="3">
        <v>30</v>
      </c>
      <c r="F51" s="87" t="s">
        <v>196</v>
      </c>
      <c r="G51" s="92"/>
      <c r="H51" s="127">
        <v>78.900000000000006</v>
      </c>
      <c r="I51" s="97">
        <f t="shared" ref="I51" si="13">IF(E51&gt;0,E51*H51,"-")</f>
        <v>2367</v>
      </c>
      <c r="J51" s="128" t="s">
        <v>49</v>
      </c>
      <c r="K51" s="128" t="s">
        <v>50</v>
      </c>
      <c r="L51" s="89"/>
      <c r="M51" s="129">
        <v>130</v>
      </c>
      <c r="N51" s="129">
        <f>E51*4</f>
        <v>120</v>
      </c>
      <c r="O51" s="4"/>
      <c r="P51" s="325" t="s">
        <v>407</v>
      </c>
      <c r="Q51" s="326"/>
      <c r="R51" s="326"/>
      <c r="S51" s="326"/>
      <c r="T51" s="326"/>
      <c r="U51" s="326"/>
      <c r="V51" s="327"/>
      <c r="W51" s="6"/>
      <c r="X51" s="130">
        <f>N51/$M$51*$AA$51</f>
        <v>1.185609230769231</v>
      </c>
      <c r="Y51" s="131"/>
      <c r="Z51" s="131"/>
      <c r="AA51" s="130">
        <f>145*103*86/1000000</f>
        <v>1.2844100000000001</v>
      </c>
      <c r="AB51" s="131"/>
      <c r="AC51" s="131"/>
      <c r="AD51" s="131"/>
      <c r="AE51" s="131"/>
      <c r="AF51" s="131"/>
      <c r="AG51" s="131"/>
      <c r="AH51" s="131"/>
    </row>
    <row r="52" spans="1:34" s="132" customFormat="1" ht="16" customHeight="1">
      <c r="A52" s="123"/>
      <c r="B52" s="2"/>
      <c r="C52" s="144"/>
      <c r="D52" s="125"/>
      <c r="E52" s="3"/>
      <c r="F52" s="87"/>
      <c r="G52" s="92"/>
      <c r="H52" s="127"/>
      <c r="I52" s="97"/>
      <c r="J52" s="128"/>
      <c r="K52" s="128"/>
      <c r="L52" s="89"/>
      <c r="M52" s="129"/>
      <c r="N52" s="129"/>
      <c r="O52" s="4"/>
      <c r="P52" s="206"/>
      <c r="Q52" s="207"/>
      <c r="R52" s="207"/>
      <c r="S52" s="207"/>
      <c r="T52" s="207"/>
      <c r="U52" s="207"/>
      <c r="V52" s="208"/>
      <c r="W52" s="6"/>
      <c r="X52" s="130"/>
      <c r="Y52" s="131"/>
      <c r="Z52" s="131"/>
      <c r="AA52" s="130"/>
      <c r="AB52" s="131"/>
      <c r="AC52" s="131"/>
      <c r="AD52" s="131"/>
      <c r="AE52" s="131"/>
      <c r="AF52" s="131"/>
      <c r="AG52" s="131"/>
      <c r="AH52" s="131"/>
    </row>
    <row r="53" spans="1:34" s="132" customFormat="1" ht="16" customHeight="1">
      <c r="A53" s="123"/>
      <c r="B53" s="2"/>
      <c r="C53" s="124" t="s">
        <v>254</v>
      </c>
      <c r="D53" s="125"/>
      <c r="E53" s="3"/>
      <c r="F53" s="87"/>
      <c r="G53" s="92"/>
      <c r="H53" s="127"/>
      <c r="I53" s="97"/>
      <c r="J53" s="128"/>
      <c r="K53" s="128"/>
      <c r="L53" s="89"/>
      <c r="M53" s="129"/>
      <c r="N53" s="129"/>
      <c r="O53" s="4"/>
      <c r="P53" s="206"/>
      <c r="Q53" s="207"/>
      <c r="R53" s="207"/>
      <c r="S53" s="207"/>
      <c r="T53" s="207"/>
      <c r="U53" s="207"/>
      <c r="V53" s="208"/>
      <c r="W53" s="6"/>
      <c r="X53" s="130"/>
      <c r="Y53" s="131"/>
      <c r="Z53" s="131"/>
      <c r="AA53" s="130"/>
      <c r="AB53" s="131"/>
      <c r="AC53" s="131"/>
      <c r="AD53" s="131"/>
      <c r="AE53" s="131"/>
      <c r="AF53" s="131"/>
      <c r="AG53" s="131"/>
      <c r="AH53" s="131"/>
    </row>
    <row r="54" spans="1:34" s="132" customFormat="1" ht="16" customHeight="1">
      <c r="A54" s="123"/>
      <c r="B54" s="2">
        <v>6</v>
      </c>
      <c r="C54" s="133" t="s">
        <v>409</v>
      </c>
      <c r="D54" s="125" t="s">
        <v>410</v>
      </c>
      <c r="E54" s="3">
        <v>2</v>
      </c>
      <c r="F54" s="87" t="s">
        <v>196</v>
      </c>
      <c r="G54" s="92"/>
      <c r="H54" s="127">
        <v>216.5</v>
      </c>
      <c r="I54" s="97">
        <f t="shared" ref="I54" si="14">IF(E54&gt;0,E54*H54,"-")</f>
        <v>433</v>
      </c>
      <c r="J54" s="128" t="s">
        <v>49</v>
      </c>
      <c r="K54" s="128" t="s">
        <v>50</v>
      </c>
      <c r="L54" s="89"/>
      <c r="M54" s="129">
        <v>25</v>
      </c>
      <c r="N54" s="129">
        <f>E54*10</f>
        <v>20</v>
      </c>
      <c r="O54" s="4"/>
      <c r="P54" s="325" t="s">
        <v>408</v>
      </c>
      <c r="Q54" s="326"/>
      <c r="R54" s="326"/>
      <c r="S54" s="326"/>
      <c r="T54" s="326"/>
      <c r="U54" s="326"/>
      <c r="V54" s="327"/>
      <c r="W54" s="6"/>
      <c r="X54" s="130">
        <f>N54/$M$54*$AA$54</f>
        <v>0.19718400000000003</v>
      </c>
      <c r="Y54" s="131"/>
      <c r="Z54" s="131"/>
      <c r="AA54" s="130">
        <f>158*65*24/1000000</f>
        <v>0.24648</v>
      </c>
      <c r="AB54" s="131"/>
      <c r="AC54" s="131"/>
      <c r="AD54" s="131"/>
      <c r="AE54" s="131"/>
      <c r="AF54" s="131"/>
      <c r="AG54" s="131"/>
      <c r="AH54" s="131"/>
    </row>
    <row r="55" spans="1:34" s="132" customFormat="1" ht="16" customHeight="1">
      <c r="A55" s="123"/>
      <c r="B55" s="2"/>
      <c r="C55" s="144"/>
      <c r="D55" s="125"/>
      <c r="E55" s="3"/>
      <c r="F55" s="87"/>
      <c r="G55" s="92"/>
      <c r="H55" s="127"/>
      <c r="I55" s="97"/>
      <c r="J55" s="128"/>
      <c r="K55" s="128"/>
      <c r="L55" s="89"/>
      <c r="M55" s="129"/>
      <c r="N55" s="129"/>
      <c r="O55" s="4"/>
      <c r="P55" s="206"/>
      <c r="Q55" s="207"/>
      <c r="R55" s="207"/>
      <c r="S55" s="207"/>
      <c r="T55" s="207"/>
      <c r="U55" s="207"/>
      <c r="V55" s="208"/>
      <c r="W55" s="6"/>
      <c r="X55" s="130"/>
      <c r="Y55" s="131"/>
      <c r="Z55" s="131"/>
      <c r="AA55" s="130"/>
      <c r="AB55" s="131"/>
      <c r="AC55" s="131"/>
      <c r="AD55" s="131"/>
      <c r="AE55" s="131"/>
      <c r="AF55" s="131"/>
      <c r="AG55" s="131"/>
      <c r="AH55" s="131"/>
    </row>
    <row r="56" spans="1:34" s="132" customFormat="1" ht="16" customHeight="1">
      <c r="A56" s="123"/>
      <c r="B56" s="2"/>
      <c r="C56" s="124" t="s">
        <v>254</v>
      </c>
      <c r="D56" s="125"/>
      <c r="E56" s="3"/>
      <c r="F56" s="87"/>
      <c r="G56" s="92"/>
      <c r="H56" s="127"/>
      <c r="I56" s="97"/>
      <c r="J56" s="128"/>
      <c r="K56" s="128"/>
      <c r="L56" s="89"/>
      <c r="M56" s="129"/>
      <c r="N56" s="129"/>
      <c r="O56" s="4"/>
      <c r="P56" s="206"/>
      <c r="Q56" s="207"/>
      <c r="R56" s="207"/>
      <c r="S56" s="207"/>
      <c r="T56" s="207"/>
      <c r="U56" s="207"/>
      <c r="V56" s="208"/>
      <c r="W56" s="6"/>
      <c r="X56" s="130"/>
      <c r="Y56" s="131"/>
      <c r="Z56" s="131"/>
      <c r="AA56" s="130"/>
      <c r="AB56" s="131"/>
      <c r="AC56" s="131"/>
      <c r="AD56" s="131"/>
      <c r="AE56" s="131"/>
      <c r="AF56" s="131"/>
      <c r="AG56" s="131"/>
      <c r="AH56" s="131"/>
    </row>
    <row r="57" spans="1:34" s="132" customFormat="1" ht="16" customHeight="1">
      <c r="A57" s="123"/>
      <c r="B57" s="2">
        <v>7</v>
      </c>
      <c r="C57" s="144" t="s">
        <v>411</v>
      </c>
      <c r="D57" s="125" t="s">
        <v>412</v>
      </c>
      <c r="E57" s="3">
        <v>2</v>
      </c>
      <c r="F57" s="87" t="s">
        <v>196</v>
      </c>
      <c r="G57" s="92"/>
      <c r="H57" s="127">
        <v>215.26</v>
      </c>
      <c r="I57" s="97">
        <f t="shared" ref="I57" si="15">IF(E57&gt;0,E57*H57,"-")</f>
        <v>430.52</v>
      </c>
      <c r="J57" s="128" t="s">
        <v>49</v>
      </c>
      <c r="K57" s="128" t="s">
        <v>50</v>
      </c>
      <c r="L57" s="89"/>
      <c r="M57" s="129">
        <v>25</v>
      </c>
      <c r="N57" s="129">
        <f>E57*10</f>
        <v>20</v>
      </c>
      <c r="O57" s="4"/>
      <c r="P57" s="325" t="s">
        <v>408</v>
      </c>
      <c r="Q57" s="326"/>
      <c r="R57" s="326"/>
      <c r="S57" s="326"/>
      <c r="T57" s="326"/>
      <c r="U57" s="326"/>
      <c r="V57" s="327"/>
      <c r="W57" s="6"/>
      <c r="X57" s="130">
        <f>N57/$M$57*$AA$57</f>
        <v>0.19718400000000003</v>
      </c>
      <c r="Y57" s="131"/>
      <c r="Z57" s="131"/>
      <c r="AA57" s="130">
        <f>158*65*24/1000000</f>
        <v>0.24648</v>
      </c>
      <c r="AB57" s="131"/>
      <c r="AC57" s="131"/>
      <c r="AD57" s="131"/>
      <c r="AE57" s="131"/>
      <c r="AF57" s="131"/>
      <c r="AG57" s="131"/>
      <c r="AH57" s="131"/>
    </row>
    <row r="58" spans="1:34" s="132" customFormat="1" ht="16" customHeight="1">
      <c r="A58" s="123"/>
      <c r="B58" s="2"/>
      <c r="C58" s="144"/>
      <c r="D58" s="125"/>
      <c r="E58" s="3"/>
      <c r="F58" s="87"/>
      <c r="G58" s="92"/>
      <c r="H58" s="127"/>
      <c r="I58" s="97"/>
      <c r="J58" s="128"/>
      <c r="K58" s="128"/>
      <c r="L58" s="89"/>
      <c r="M58" s="129"/>
      <c r="N58" s="129"/>
      <c r="O58" s="4"/>
      <c r="P58" s="206"/>
      <c r="Q58" s="207"/>
      <c r="R58" s="207"/>
      <c r="S58" s="207"/>
      <c r="T58" s="207"/>
      <c r="U58" s="207"/>
      <c r="V58" s="208"/>
      <c r="W58" s="6"/>
      <c r="X58" s="130"/>
      <c r="Y58" s="131"/>
      <c r="Z58" s="131"/>
      <c r="AA58" s="130"/>
      <c r="AB58" s="131"/>
      <c r="AC58" s="131"/>
      <c r="AD58" s="131"/>
      <c r="AE58" s="131"/>
      <c r="AF58" s="131"/>
      <c r="AG58" s="131"/>
      <c r="AH58" s="131"/>
    </row>
    <row r="59" spans="1:34" s="132" customFormat="1" ht="16" customHeight="1">
      <c r="A59" s="123"/>
      <c r="B59" s="2"/>
      <c r="C59" s="124" t="s">
        <v>404</v>
      </c>
      <c r="D59" s="125"/>
      <c r="E59" s="3"/>
      <c r="F59" s="87"/>
      <c r="G59" s="92"/>
      <c r="H59" s="127"/>
      <c r="I59" s="97"/>
      <c r="J59" s="128"/>
      <c r="K59" s="128"/>
      <c r="L59" s="89"/>
      <c r="M59" s="129"/>
      <c r="N59" s="129"/>
      <c r="O59" s="4"/>
      <c r="P59" s="206"/>
      <c r="Q59" s="207"/>
      <c r="R59" s="207"/>
      <c r="S59" s="207"/>
      <c r="T59" s="207"/>
      <c r="U59" s="207"/>
      <c r="V59" s="208"/>
      <c r="W59" s="6"/>
      <c r="X59" s="130"/>
      <c r="Y59" s="131"/>
      <c r="Z59" s="131"/>
      <c r="AA59" s="130"/>
      <c r="AB59" s="131"/>
      <c r="AC59" s="131"/>
      <c r="AD59" s="131"/>
      <c r="AE59" s="131"/>
      <c r="AF59" s="131"/>
      <c r="AG59" s="131"/>
      <c r="AH59" s="131"/>
    </row>
    <row r="60" spans="1:34" s="132" customFormat="1" ht="16" customHeight="1">
      <c r="A60" s="123"/>
      <c r="B60" s="2">
        <v>8</v>
      </c>
      <c r="C60" s="144" t="s">
        <v>413</v>
      </c>
      <c r="D60" s="125" t="s">
        <v>414</v>
      </c>
      <c r="E60" s="3">
        <v>20</v>
      </c>
      <c r="F60" s="87" t="s">
        <v>196</v>
      </c>
      <c r="G60" s="92"/>
      <c r="H60" s="127">
        <v>78.900000000000006</v>
      </c>
      <c r="I60" s="97">
        <f t="shared" ref="I60" si="16">IF(E60&gt;0,E60*H60,"-")</f>
        <v>1578</v>
      </c>
      <c r="J60" s="128" t="s">
        <v>49</v>
      </c>
      <c r="K60" s="128" t="s">
        <v>50</v>
      </c>
      <c r="L60" s="89"/>
      <c r="M60" s="129">
        <v>91</v>
      </c>
      <c r="N60" s="129">
        <f>E60*4</f>
        <v>80</v>
      </c>
      <c r="O60" s="4"/>
      <c r="P60" s="325" t="s">
        <v>407</v>
      </c>
      <c r="Q60" s="326"/>
      <c r="R60" s="326"/>
      <c r="S60" s="326"/>
      <c r="T60" s="326"/>
      <c r="U60" s="326"/>
      <c r="V60" s="327"/>
      <c r="W60" s="6"/>
      <c r="X60" s="130">
        <f>N60/$M$60*$AA$60</f>
        <v>1.1291516483516484</v>
      </c>
      <c r="Y60" s="131"/>
      <c r="Z60" s="131"/>
      <c r="AA60" s="130">
        <f>145*103*86/1000000</f>
        <v>1.2844100000000001</v>
      </c>
      <c r="AB60" s="131"/>
      <c r="AC60" s="131"/>
      <c r="AD60" s="131"/>
      <c r="AE60" s="131"/>
      <c r="AF60" s="131"/>
      <c r="AG60" s="131"/>
      <c r="AH60" s="131"/>
    </row>
    <row r="61" spans="1:34" s="132" customFormat="1" ht="16" customHeight="1">
      <c r="A61" s="123"/>
      <c r="B61" s="2"/>
      <c r="C61" s="144"/>
      <c r="D61" s="125"/>
      <c r="E61" s="3"/>
      <c r="F61" s="87"/>
      <c r="G61" s="92"/>
      <c r="H61" s="127"/>
      <c r="I61" s="97"/>
      <c r="J61" s="128"/>
      <c r="K61" s="128"/>
      <c r="L61" s="89"/>
      <c r="M61" s="129"/>
      <c r="N61" s="129"/>
      <c r="O61" s="4"/>
      <c r="P61" s="206"/>
      <c r="Q61" s="207"/>
      <c r="R61" s="207"/>
      <c r="S61" s="207"/>
      <c r="T61" s="207"/>
      <c r="U61" s="207"/>
      <c r="V61" s="208"/>
      <c r="W61" s="6"/>
      <c r="X61" s="130"/>
      <c r="Y61" s="131"/>
      <c r="Z61" s="131"/>
      <c r="AA61" s="130"/>
      <c r="AB61" s="131"/>
      <c r="AC61" s="131"/>
      <c r="AD61" s="131"/>
      <c r="AE61" s="131"/>
      <c r="AF61" s="131"/>
      <c r="AG61" s="131"/>
      <c r="AH61" s="131"/>
    </row>
    <row r="62" spans="1:34" s="132" customFormat="1" ht="16" customHeight="1">
      <c r="A62" s="123"/>
      <c r="B62" s="2"/>
      <c r="C62" s="124" t="s">
        <v>254</v>
      </c>
      <c r="D62" s="125"/>
      <c r="E62" s="3"/>
      <c r="F62" s="87"/>
      <c r="G62" s="92"/>
      <c r="H62" s="127"/>
      <c r="I62" s="97"/>
      <c r="J62" s="128"/>
      <c r="K62" s="128"/>
      <c r="L62" s="89"/>
      <c r="M62" s="129"/>
      <c r="N62" s="129"/>
      <c r="O62" s="4"/>
      <c r="P62" s="206"/>
      <c r="Q62" s="207"/>
      <c r="R62" s="207"/>
      <c r="S62" s="207"/>
      <c r="T62" s="207"/>
      <c r="U62" s="207"/>
      <c r="V62" s="208"/>
      <c r="W62" s="6"/>
      <c r="X62" s="130"/>
      <c r="Y62" s="131"/>
      <c r="Z62" s="131"/>
      <c r="AA62" s="130"/>
      <c r="AB62" s="131"/>
      <c r="AC62" s="131"/>
      <c r="AD62" s="131"/>
      <c r="AE62" s="131"/>
      <c r="AF62" s="131"/>
      <c r="AG62" s="131"/>
      <c r="AH62" s="131"/>
    </row>
    <row r="63" spans="1:34" s="132" customFormat="1" ht="16" customHeight="1">
      <c r="A63" s="123"/>
      <c r="B63" s="2">
        <v>9</v>
      </c>
      <c r="C63" s="144" t="s">
        <v>415</v>
      </c>
      <c r="D63" s="125" t="s">
        <v>416</v>
      </c>
      <c r="E63" s="3">
        <v>2</v>
      </c>
      <c r="F63" s="87" t="s">
        <v>196</v>
      </c>
      <c r="G63" s="92"/>
      <c r="H63" s="127">
        <v>157.30000000000001</v>
      </c>
      <c r="I63" s="97">
        <f t="shared" ref="I63" si="17">IF(E63&gt;0,E63*H63,"-")</f>
        <v>314.60000000000002</v>
      </c>
      <c r="J63" s="128" t="s">
        <v>49</v>
      </c>
      <c r="K63" s="128" t="s">
        <v>50</v>
      </c>
      <c r="L63" s="89"/>
      <c r="M63" s="129">
        <v>175</v>
      </c>
      <c r="N63" s="129">
        <f>E63*12</f>
        <v>24</v>
      </c>
      <c r="O63" s="4"/>
      <c r="P63" s="325" t="s">
        <v>421</v>
      </c>
      <c r="Q63" s="326"/>
      <c r="R63" s="326"/>
      <c r="S63" s="326"/>
      <c r="T63" s="326"/>
      <c r="U63" s="326"/>
      <c r="V63" s="327"/>
      <c r="W63" s="6"/>
      <c r="X63" s="130">
        <f>N63/$M$63*$AA$63</f>
        <v>8.2368000000000011E-2</v>
      </c>
      <c r="Y63" s="131"/>
      <c r="Z63" s="131"/>
      <c r="AA63" s="130">
        <f>168*65*55/1000000</f>
        <v>0.60060000000000002</v>
      </c>
      <c r="AB63" s="131"/>
      <c r="AC63" s="131"/>
      <c r="AD63" s="131"/>
      <c r="AE63" s="131"/>
      <c r="AF63" s="131"/>
      <c r="AG63" s="131"/>
      <c r="AH63" s="131"/>
    </row>
    <row r="64" spans="1:34" s="132" customFormat="1" ht="16" customHeight="1">
      <c r="A64" s="123"/>
      <c r="B64" s="2"/>
      <c r="C64" s="144" t="s">
        <v>417</v>
      </c>
      <c r="D64" s="125" t="s">
        <v>418</v>
      </c>
      <c r="E64" s="3">
        <v>2</v>
      </c>
      <c r="F64" s="87" t="s">
        <v>196</v>
      </c>
      <c r="G64" s="92"/>
      <c r="H64" s="127">
        <v>178.06</v>
      </c>
      <c r="I64" s="97">
        <f t="shared" ref="I64" si="18">IF(E64&gt;0,E64*H64,"-")</f>
        <v>356.12</v>
      </c>
      <c r="J64" s="128" t="s">
        <v>49</v>
      </c>
      <c r="K64" s="128" t="s">
        <v>50</v>
      </c>
      <c r="L64" s="89"/>
      <c r="M64" s="129"/>
      <c r="N64" s="129">
        <f>E64*12</f>
        <v>24</v>
      </c>
      <c r="O64" s="4"/>
      <c r="P64" s="206"/>
      <c r="Q64" s="207"/>
      <c r="R64" s="207"/>
      <c r="S64" s="207"/>
      <c r="T64" s="207"/>
      <c r="U64" s="207"/>
      <c r="V64" s="208"/>
      <c r="W64" s="6"/>
      <c r="X64" s="130">
        <f>N64/$M$63*$AA$63</f>
        <v>8.2368000000000011E-2</v>
      </c>
      <c r="Y64" s="131"/>
      <c r="Z64" s="131"/>
      <c r="AA64" s="130"/>
      <c r="AB64" s="131"/>
      <c r="AC64" s="131"/>
      <c r="AD64" s="131"/>
      <c r="AE64" s="131"/>
      <c r="AF64" s="131"/>
      <c r="AG64" s="131"/>
      <c r="AH64" s="131"/>
    </row>
    <row r="65" spans="1:34" s="132" customFormat="1" ht="16" customHeight="1">
      <c r="A65" s="123"/>
      <c r="B65" s="2"/>
      <c r="C65" s="124" t="s">
        <v>404</v>
      </c>
      <c r="D65" s="125"/>
      <c r="E65" s="3"/>
      <c r="F65" s="87"/>
      <c r="G65" s="92"/>
      <c r="H65" s="127"/>
      <c r="I65" s="97"/>
      <c r="J65" s="128"/>
      <c r="K65" s="128"/>
      <c r="L65" s="89"/>
      <c r="M65" s="129"/>
      <c r="N65" s="129"/>
      <c r="O65" s="4"/>
      <c r="P65" s="206"/>
      <c r="Q65" s="207"/>
      <c r="R65" s="207"/>
      <c r="S65" s="207"/>
      <c r="T65" s="207"/>
      <c r="U65" s="207"/>
      <c r="V65" s="208"/>
      <c r="W65" s="6"/>
      <c r="X65" s="130"/>
      <c r="Y65" s="131"/>
      <c r="Z65" s="131"/>
      <c r="AA65" s="130"/>
      <c r="AB65" s="131"/>
      <c r="AC65" s="131"/>
      <c r="AD65" s="131"/>
      <c r="AE65" s="131"/>
      <c r="AF65" s="131"/>
      <c r="AG65" s="131"/>
      <c r="AH65" s="131"/>
    </row>
    <row r="66" spans="1:34" s="132" customFormat="1" ht="16" customHeight="1">
      <c r="A66" s="123"/>
      <c r="B66" s="2"/>
      <c r="C66" s="144" t="s">
        <v>419</v>
      </c>
      <c r="D66" s="125" t="s">
        <v>420</v>
      </c>
      <c r="E66" s="3">
        <v>10</v>
      </c>
      <c r="F66" s="87" t="s">
        <v>196</v>
      </c>
      <c r="G66" s="92"/>
      <c r="H66" s="127">
        <v>111.51</v>
      </c>
      <c r="I66" s="97">
        <f t="shared" ref="I66" si="19">IF(E66&gt;0,E66*H66,"-")</f>
        <v>1115.1000000000001</v>
      </c>
      <c r="J66" s="128" t="s">
        <v>49</v>
      </c>
      <c r="K66" s="128" t="s">
        <v>50</v>
      </c>
      <c r="L66" s="89"/>
      <c r="M66" s="129"/>
      <c r="N66" s="129">
        <f>E66*12</f>
        <v>120</v>
      </c>
      <c r="O66" s="4"/>
      <c r="P66" s="206"/>
      <c r="Q66" s="207"/>
      <c r="R66" s="207"/>
      <c r="S66" s="207"/>
      <c r="T66" s="207"/>
      <c r="U66" s="207"/>
      <c r="V66" s="208"/>
      <c r="W66" s="6"/>
      <c r="X66" s="130">
        <f>N66/$M$63*$AA$63</f>
        <v>0.41184000000000004</v>
      </c>
      <c r="Y66" s="131"/>
      <c r="Z66" s="131"/>
      <c r="AA66" s="130"/>
      <c r="AB66" s="131"/>
      <c r="AC66" s="131"/>
      <c r="AD66" s="131"/>
      <c r="AE66" s="131"/>
      <c r="AF66" s="131"/>
      <c r="AG66" s="131"/>
      <c r="AH66" s="131"/>
    </row>
    <row r="67" spans="1:34" s="132" customFormat="1" ht="16" customHeight="1">
      <c r="A67" s="123"/>
      <c r="B67" s="2"/>
      <c r="C67" s="144"/>
      <c r="D67" s="125"/>
      <c r="E67" s="3"/>
      <c r="F67" s="87"/>
      <c r="G67" s="92"/>
      <c r="H67" s="127"/>
      <c r="I67" s="97"/>
      <c r="J67" s="128"/>
      <c r="K67" s="128"/>
      <c r="L67" s="89"/>
      <c r="M67" s="129"/>
      <c r="N67" s="129"/>
      <c r="O67" s="4"/>
      <c r="P67" s="206"/>
      <c r="Q67" s="207"/>
      <c r="R67" s="207"/>
      <c r="S67" s="207"/>
      <c r="T67" s="207"/>
      <c r="U67" s="207"/>
      <c r="V67" s="208"/>
      <c r="W67" s="6"/>
      <c r="X67" s="130"/>
      <c r="Y67" s="131"/>
      <c r="Z67" s="131"/>
      <c r="AA67" s="130"/>
      <c r="AB67" s="131"/>
      <c r="AC67" s="131"/>
      <c r="AD67" s="131"/>
      <c r="AE67" s="131"/>
      <c r="AF67" s="131"/>
      <c r="AG67" s="131"/>
      <c r="AH67" s="131"/>
    </row>
    <row r="68" spans="1:34" s="132" customFormat="1" ht="16" customHeight="1">
      <c r="A68" s="123"/>
      <c r="B68" s="2"/>
      <c r="C68" s="124" t="s">
        <v>263</v>
      </c>
      <c r="D68" s="125"/>
      <c r="E68" s="3"/>
      <c r="F68" s="87"/>
      <c r="G68" s="92"/>
      <c r="H68" s="127"/>
      <c r="I68" s="97"/>
      <c r="J68" s="128"/>
      <c r="K68" s="128"/>
      <c r="L68" s="89"/>
      <c r="M68" s="129"/>
      <c r="N68" s="129"/>
      <c r="O68" s="4"/>
      <c r="P68" s="206"/>
      <c r="Q68" s="207"/>
      <c r="R68" s="207"/>
      <c r="S68" s="207"/>
      <c r="T68" s="207"/>
      <c r="U68" s="207"/>
      <c r="V68" s="208"/>
      <c r="W68" s="6"/>
      <c r="X68" s="130"/>
      <c r="Y68" s="131"/>
      <c r="Z68" s="131"/>
      <c r="AA68" s="130"/>
      <c r="AB68" s="131"/>
      <c r="AC68" s="131"/>
      <c r="AD68" s="131"/>
      <c r="AE68" s="131"/>
      <c r="AF68" s="131"/>
      <c r="AG68" s="131"/>
      <c r="AH68" s="131"/>
    </row>
    <row r="69" spans="1:34" s="132" customFormat="1" ht="16" customHeight="1">
      <c r="A69" s="123"/>
      <c r="B69" s="2">
        <v>10</v>
      </c>
      <c r="C69" s="144" t="s">
        <v>422</v>
      </c>
      <c r="D69" s="125" t="s">
        <v>423</v>
      </c>
      <c r="E69" s="3">
        <v>2</v>
      </c>
      <c r="F69" s="87" t="s">
        <v>196</v>
      </c>
      <c r="G69" s="92"/>
      <c r="H69" s="127">
        <v>169.78</v>
      </c>
      <c r="I69" s="97">
        <f t="shared" ref="I69" si="20">IF(E69&gt;0,E69*H69,"-")</f>
        <v>339.56</v>
      </c>
      <c r="J69" s="128" t="s">
        <v>49</v>
      </c>
      <c r="K69" s="128" t="s">
        <v>50</v>
      </c>
      <c r="L69" s="89"/>
      <c r="M69" s="129">
        <v>35</v>
      </c>
      <c r="N69" s="129">
        <f>E69*5</f>
        <v>10</v>
      </c>
      <c r="O69" s="4"/>
      <c r="P69" s="325" t="s">
        <v>428</v>
      </c>
      <c r="Q69" s="326"/>
      <c r="R69" s="326"/>
      <c r="S69" s="326"/>
      <c r="T69" s="326"/>
      <c r="U69" s="326"/>
      <c r="V69" s="327"/>
      <c r="W69" s="6"/>
      <c r="X69" s="130">
        <f>N69/$M$69*$AA$69</f>
        <v>0.11785714285714284</v>
      </c>
      <c r="Y69" s="131"/>
      <c r="Z69" s="131"/>
      <c r="AA69" s="130">
        <f>110*75*50/1000000</f>
        <v>0.41249999999999998</v>
      </c>
      <c r="AB69" s="131"/>
      <c r="AC69" s="131"/>
      <c r="AD69" s="131"/>
      <c r="AE69" s="131"/>
      <c r="AF69" s="131"/>
      <c r="AG69" s="131"/>
      <c r="AH69" s="131"/>
    </row>
    <row r="70" spans="1:34" s="132" customFormat="1" ht="16" customHeight="1">
      <c r="A70" s="123"/>
      <c r="B70" s="2"/>
      <c r="C70" s="144" t="s">
        <v>424</v>
      </c>
      <c r="D70" s="125" t="s">
        <v>426</v>
      </c>
      <c r="E70" s="3">
        <v>2</v>
      </c>
      <c r="F70" s="87" t="s">
        <v>196</v>
      </c>
      <c r="G70" s="92"/>
      <c r="H70" s="127">
        <v>30.72</v>
      </c>
      <c r="I70" s="97">
        <f t="shared" ref="I70:I71" si="21">IF(E70&gt;0,E70*H70,"-")</f>
        <v>61.44</v>
      </c>
      <c r="J70" s="128" t="s">
        <v>49</v>
      </c>
      <c r="K70" s="128" t="s">
        <v>50</v>
      </c>
      <c r="L70" s="89"/>
      <c r="M70" s="129"/>
      <c r="N70" s="129">
        <f>E70*5</f>
        <v>10</v>
      </c>
      <c r="O70" s="4"/>
      <c r="P70" s="206"/>
      <c r="Q70" s="207"/>
      <c r="R70" s="207"/>
      <c r="S70" s="207"/>
      <c r="T70" s="207"/>
      <c r="U70" s="207"/>
      <c r="V70" s="208"/>
      <c r="W70" s="6"/>
      <c r="X70" s="130"/>
      <c r="Y70" s="131"/>
      <c r="Z70" s="131"/>
      <c r="AA70" s="130"/>
      <c r="AB70" s="131"/>
      <c r="AC70" s="131"/>
      <c r="AD70" s="131"/>
      <c r="AE70" s="131"/>
      <c r="AF70" s="131"/>
      <c r="AG70" s="131"/>
      <c r="AH70" s="131"/>
    </row>
    <row r="71" spans="1:34" s="132" customFormat="1" ht="16" customHeight="1">
      <c r="A71" s="123"/>
      <c r="B71" s="2"/>
      <c r="C71" s="144" t="s">
        <v>425</v>
      </c>
      <c r="D71" s="125" t="s">
        <v>427</v>
      </c>
      <c r="E71" s="3">
        <v>2</v>
      </c>
      <c r="F71" s="87" t="s">
        <v>196</v>
      </c>
      <c r="G71" s="92"/>
      <c r="H71" s="127">
        <v>47.48</v>
      </c>
      <c r="I71" s="97">
        <f t="shared" si="21"/>
        <v>94.96</v>
      </c>
      <c r="J71" s="128" t="s">
        <v>49</v>
      </c>
      <c r="K71" s="128" t="s">
        <v>50</v>
      </c>
      <c r="L71" s="89"/>
      <c r="M71" s="129"/>
      <c r="N71" s="129">
        <f>E71*5</f>
        <v>10</v>
      </c>
      <c r="O71" s="4"/>
      <c r="P71" s="201"/>
      <c r="Q71" s="202"/>
      <c r="R71" s="202"/>
      <c r="S71" s="202"/>
      <c r="T71" s="202"/>
      <c r="U71" s="202"/>
      <c r="V71" s="203"/>
      <c r="W71" s="6"/>
      <c r="X71" s="130"/>
      <c r="Y71" s="131"/>
      <c r="Z71" s="131"/>
      <c r="AA71" s="130"/>
      <c r="AB71" s="131"/>
      <c r="AC71" s="131"/>
      <c r="AD71" s="131"/>
      <c r="AE71" s="131"/>
      <c r="AF71" s="131"/>
      <c r="AG71" s="131"/>
      <c r="AH71" s="131"/>
    </row>
    <row r="72" spans="1:34" s="132" customFormat="1" ht="16" customHeight="1">
      <c r="A72" s="123"/>
      <c r="B72" s="2"/>
      <c r="C72" s="144"/>
      <c r="D72" s="125"/>
      <c r="E72" s="3"/>
      <c r="F72" s="87"/>
      <c r="G72" s="92"/>
      <c r="H72" s="127"/>
      <c r="I72" s="97"/>
      <c r="J72" s="128"/>
      <c r="K72" s="128"/>
      <c r="L72" s="89"/>
      <c r="M72" s="129"/>
      <c r="N72" s="129"/>
      <c r="O72" s="4"/>
      <c r="P72" s="325"/>
      <c r="Q72" s="326"/>
      <c r="R72" s="326"/>
      <c r="S72" s="326"/>
      <c r="T72" s="326"/>
      <c r="U72" s="326"/>
      <c r="V72" s="327"/>
      <c r="W72" s="6"/>
      <c r="X72" s="130"/>
      <c r="Y72" s="131"/>
      <c r="Z72" s="131"/>
      <c r="AA72" s="130"/>
      <c r="AB72" s="131"/>
      <c r="AC72" s="131"/>
      <c r="AD72" s="131"/>
      <c r="AE72" s="131"/>
      <c r="AF72" s="131"/>
      <c r="AG72" s="131"/>
      <c r="AH72" s="131"/>
    </row>
    <row r="73" spans="1:34" s="132" customFormat="1" ht="16" customHeight="1">
      <c r="A73" s="123"/>
      <c r="B73" s="2"/>
      <c r="C73" s="124"/>
      <c r="D73" s="125"/>
      <c r="E73" s="3"/>
      <c r="F73" s="87"/>
      <c r="G73" s="92"/>
      <c r="H73" s="127"/>
      <c r="I73" s="97"/>
      <c r="J73" s="128"/>
      <c r="K73" s="128"/>
      <c r="L73" s="89"/>
      <c r="M73" s="129"/>
      <c r="N73" s="129"/>
      <c r="O73" s="4"/>
      <c r="P73" s="201"/>
      <c r="Q73" s="202"/>
      <c r="R73" s="202"/>
      <c r="S73" s="202"/>
      <c r="T73" s="202"/>
      <c r="U73" s="202"/>
      <c r="V73" s="203"/>
      <c r="W73" s="6"/>
      <c r="X73" s="130"/>
      <c r="Y73" s="131"/>
      <c r="Z73" s="131"/>
      <c r="AA73" s="131"/>
      <c r="AB73" s="131"/>
      <c r="AC73" s="131"/>
      <c r="AD73" s="131"/>
      <c r="AE73" s="131"/>
      <c r="AF73" s="131"/>
      <c r="AG73" s="131"/>
      <c r="AH73" s="131"/>
    </row>
    <row r="74" spans="1:34" s="132" customFormat="1" ht="16" customHeight="1">
      <c r="A74" s="123"/>
      <c r="B74" s="2"/>
      <c r="C74" s="133"/>
      <c r="D74" s="125"/>
      <c r="E74" s="3"/>
      <c r="F74" s="87"/>
      <c r="G74" s="92"/>
      <c r="H74" s="127"/>
      <c r="I74" s="97"/>
      <c r="J74" s="128"/>
      <c r="K74" s="128"/>
      <c r="L74" s="89"/>
      <c r="M74" s="129"/>
      <c r="N74" s="129"/>
      <c r="O74" s="4"/>
      <c r="P74" s="325"/>
      <c r="Q74" s="326"/>
      <c r="R74" s="326"/>
      <c r="S74" s="326"/>
      <c r="T74" s="326"/>
      <c r="U74" s="326"/>
      <c r="V74" s="327"/>
      <c r="W74" s="6"/>
      <c r="X74" s="130"/>
      <c r="Y74" s="131"/>
      <c r="Z74" s="131"/>
      <c r="AA74" s="130"/>
      <c r="AB74" s="131"/>
      <c r="AC74" s="131"/>
      <c r="AD74" s="131"/>
      <c r="AE74" s="131"/>
      <c r="AF74" s="131"/>
      <c r="AG74" s="131"/>
      <c r="AH74" s="131"/>
    </row>
    <row r="75" spans="1:34" s="132" customFormat="1" ht="16" customHeight="1">
      <c r="A75" s="123"/>
      <c r="B75" s="2"/>
      <c r="C75" s="196"/>
      <c r="D75" s="197"/>
      <c r="E75" s="3"/>
      <c r="F75" s="87"/>
      <c r="G75" s="92"/>
      <c r="H75" s="198"/>
      <c r="I75" s="97"/>
      <c r="J75" s="128"/>
      <c r="K75" s="128"/>
      <c r="L75" s="89"/>
      <c r="M75" s="129"/>
      <c r="N75" s="129"/>
      <c r="O75" s="4"/>
      <c r="P75" s="201"/>
      <c r="Q75" s="202"/>
      <c r="R75" s="202"/>
      <c r="S75" s="202"/>
      <c r="T75" s="202"/>
      <c r="U75" s="202"/>
      <c r="V75" s="203"/>
      <c r="W75" s="6"/>
      <c r="X75" s="199"/>
      <c r="Y75" s="131"/>
      <c r="Z75" s="131"/>
      <c r="AA75" s="168"/>
      <c r="AB75" s="131"/>
      <c r="AC75" s="131"/>
      <c r="AD75" s="131"/>
      <c r="AE75" s="131"/>
      <c r="AF75" s="131"/>
      <c r="AG75" s="131"/>
      <c r="AH75" s="131"/>
    </row>
    <row r="76" spans="1:34" s="131" customFormat="1" ht="16" customHeight="1">
      <c r="B76" s="191"/>
      <c r="D76" s="148"/>
      <c r="E76" s="192">
        <f>SUM(E18:E75)</f>
        <v>121</v>
      </c>
      <c r="F76" s="192" t="s">
        <v>196</v>
      </c>
      <c r="G76" s="193"/>
      <c r="H76" s="194"/>
      <c r="I76" s="195">
        <f>SUM(I18:I75)</f>
        <v>9670.0399999999991</v>
      </c>
      <c r="J76" s="194"/>
      <c r="K76" s="194"/>
      <c r="L76" s="194"/>
      <c r="M76" s="195">
        <f>SUM(M18:M75)</f>
        <v>709</v>
      </c>
      <c r="N76" s="195">
        <f>SUM(N18:N75)</f>
        <v>647</v>
      </c>
      <c r="O76" s="195" t="e">
        <f>SUM(O16:O71)</f>
        <v>#REF!</v>
      </c>
      <c r="P76" s="195"/>
      <c r="Q76" s="195">
        <f>SUM(Q16:Q71)</f>
        <v>0</v>
      </c>
      <c r="R76" s="195">
        <f>SUM(R16:R71)</f>
        <v>0</v>
      </c>
      <c r="S76" s="195"/>
      <c r="T76" s="195">
        <f>SUM(T16:T71)</f>
        <v>0</v>
      </c>
      <c r="U76" s="195">
        <f>SUM(U16:U71)</f>
        <v>0</v>
      </c>
      <c r="V76" s="195" t="e">
        <f>SUM(#REF!)</f>
        <v>#REF!</v>
      </c>
      <c r="W76" s="195">
        <f>SUM(W16:W71)</f>
        <v>0</v>
      </c>
      <c r="X76" s="200">
        <f>SUM(X18:X75)</f>
        <v>4.6598319864941509</v>
      </c>
    </row>
    <row r="77" spans="1:34" ht="13.5" customHeight="1">
      <c r="B77" s="98"/>
      <c r="C77" s="99"/>
      <c r="D77" s="30"/>
      <c r="E77" s="100"/>
      <c r="F77" s="51"/>
      <c r="G77" s="51"/>
      <c r="H77" s="101" t="s">
        <v>51</v>
      </c>
      <c r="I77" s="55"/>
      <c r="J77" s="100"/>
      <c r="K77" s="100"/>
      <c r="L77" s="100"/>
      <c r="M77" s="102"/>
      <c r="N77" s="55"/>
      <c r="O77" s="53"/>
      <c r="P77" s="52"/>
      <c r="Q77" s="52"/>
      <c r="R77" s="52"/>
      <c r="S77" s="52"/>
      <c r="T77" s="52"/>
      <c r="U77" s="52"/>
      <c r="V77" s="53"/>
      <c r="W77" s="53"/>
      <c r="X77" s="57"/>
    </row>
    <row r="78" spans="1:34" ht="13.5" customHeight="1">
      <c r="B78" s="20" t="s">
        <v>52</v>
      </c>
      <c r="C78" s="21"/>
      <c r="D78" s="103"/>
      <c r="E78" s="104" t="s">
        <v>53</v>
      </c>
      <c r="F78" s="104"/>
      <c r="G78" s="41"/>
      <c r="H78" s="23" t="s">
        <v>54</v>
      </c>
      <c r="I78" s="105"/>
      <c r="J78" s="49" t="s">
        <v>55</v>
      </c>
      <c r="K78" s="106"/>
      <c r="L78" s="40" t="s">
        <v>56</v>
      </c>
      <c r="M78" s="40"/>
      <c r="N78" s="328" t="s">
        <v>57</v>
      </c>
      <c r="O78" s="329"/>
      <c r="P78" s="329"/>
      <c r="Q78" s="329"/>
      <c r="R78" s="329"/>
      <c r="S78" s="329"/>
      <c r="T78" s="329"/>
      <c r="U78" s="329"/>
      <c r="V78" s="329"/>
      <c r="W78" s="329"/>
      <c r="X78" s="330"/>
    </row>
    <row r="79" spans="1:34" ht="13.5" customHeight="1">
      <c r="B79" s="37" t="s">
        <v>58</v>
      </c>
      <c r="D79" s="107"/>
      <c r="E79" s="7" t="s">
        <v>59</v>
      </c>
      <c r="H79" s="108"/>
      <c r="I79" s="109" t="s">
        <v>60</v>
      </c>
      <c r="J79" s="37" t="s">
        <v>61</v>
      </c>
      <c r="K79" s="110"/>
      <c r="L79" s="43" t="s">
        <v>62</v>
      </c>
      <c r="M79" s="43"/>
      <c r="N79" s="38"/>
      <c r="X79" s="44"/>
    </row>
    <row r="80" spans="1:34" ht="13.5" customHeight="1">
      <c r="B80" s="37" t="s">
        <v>63</v>
      </c>
      <c r="D80" s="30"/>
      <c r="H80" s="331"/>
      <c r="I80" s="332"/>
      <c r="J80" s="37"/>
      <c r="K80" s="110"/>
      <c r="L80" s="43" t="s">
        <v>64</v>
      </c>
      <c r="M80" s="43"/>
      <c r="N80" s="38"/>
      <c r="X80" s="44"/>
    </row>
    <row r="81" spans="2:27" ht="13.5" customHeight="1">
      <c r="B81" s="51"/>
      <c r="C81" s="52"/>
      <c r="D81" s="111"/>
      <c r="E81" s="7" t="s">
        <v>65</v>
      </c>
      <c r="H81" s="108"/>
      <c r="I81" s="109"/>
      <c r="J81" s="37" t="s">
        <v>66</v>
      </c>
      <c r="K81" s="110"/>
      <c r="L81" s="43"/>
      <c r="M81" s="43"/>
      <c r="N81" s="38"/>
      <c r="X81" s="44"/>
    </row>
    <row r="82" spans="2:27" ht="13.5" customHeight="1">
      <c r="B82" s="20" t="s">
        <v>67</v>
      </c>
      <c r="C82" s="41"/>
      <c r="D82" s="22"/>
      <c r="E82" s="7" t="s">
        <v>68</v>
      </c>
      <c r="H82" s="112" t="s">
        <v>69</v>
      </c>
      <c r="I82" s="113"/>
      <c r="J82" s="37" t="s">
        <v>61</v>
      </c>
      <c r="K82" s="110"/>
      <c r="L82" s="43" t="s">
        <v>70</v>
      </c>
      <c r="M82" s="43"/>
      <c r="N82" s="38"/>
      <c r="X82" s="44"/>
    </row>
    <row r="83" spans="2:27" ht="13.5" customHeight="1">
      <c r="B83" s="9" t="s">
        <v>71</v>
      </c>
      <c r="D83" s="30"/>
      <c r="E83" s="7" t="s">
        <v>72</v>
      </c>
      <c r="H83" s="114"/>
      <c r="I83" s="115"/>
      <c r="J83" s="37" t="s">
        <v>73</v>
      </c>
      <c r="K83" s="110"/>
      <c r="L83" s="43" t="s">
        <v>74</v>
      </c>
      <c r="M83" s="43"/>
      <c r="N83" s="333" t="s">
        <v>75</v>
      </c>
      <c r="O83" s="334"/>
      <c r="P83" s="334"/>
      <c r="Q83" s="334"/>
      <c r="R83" s="334"/>
      <c r="S83" s="334"/>
      <c r="T83" s="334"/>
      <c r="U83" s="334"/>
      <c r="V83" s="334"/>
      <c r="W83" s="334"/>
      <c r="X83" s="335"/>
    </row>
    <row r="84" spans="2:27" ht="13.5" customHeight="1">
      <c r="B84" s="51"/>
      <c r="C84" s="52"/>
      <c r="D84" s="53"/>
      <c r="E84" s="52"/>
      <c r="F84" s="52"/>
      <c r="G84" s="52"/>
      <c r="H84" s="336" t="s">
        <v>429</v>
      </c>
      <c r="I84" s="337"/>
      <c r="J84" s="336" t="s">
        <v>430</v>
      </c>
      <c r="K84" s="337"/>
      <c r="L84" s="52"/>
      <c r="M84" s="56"/>
      <c r="N84" s="338" t="s">
        <v>76</v>
      </c>
      <c r="O84" s="339"/>
      <c r="P84" s="339"/>
      <c r="Q84" s="339"/>
      <c r="R84" s="339"/>
      <c r="S84" s="339"/>
      <c r="T84" s="339"/>
      <c r="U84" s="339"/>
      <c r="V84" s="339"/>
      <c r="W84" s="339"/>
      <c r="X84" s="340"/>
    </row>
    <row r="85" spans="2:27" ht="13.5" customHeight="1"/>
    <row r="86" spans="2:27" ht="13.5" customHeight="1"/>
    <row r="87" spans="2:27" ht="13.5" customHeight="1"/>
    <row r="88" spans="2:27" ht="8.5" customHeight="1"/>
    <row r="89" spans="2:27" ht="13.5" customHeight="1">
      <c r="B89" s="116"/>
      <c r="C89" s="116"/>
      <c r="E89" s="117"/>
      <c r="F89" s="117"/>
      <c r="H89" s="116"/>
      <c r="J89" s="116"/>
    </row>
    <row r="90" spans="2:27" s="1" customFormat="1" ht="22.5" customHeight="1">
      <c r="B90" s="116"/>
      <c r="C90" s="116"/>
      <c r="D90" s="7"/>
      <c r="E90" s="116"/>
      <c r="F90" s="116"/>
      <c r="G90" s="7"/>
      <c r="H90" s="116"/>
      <c r="J90" s="116"/>
      <c r="K90" s="7"/>
      <c r="L90" s="7"/>
      <c r="O90" s="7"/>
      <c r="P90" s="7"/>
      <c r="Q90" s="7"/>
      <c r="R90" s="7"/>
      <c r="S90" s="7"/>
      <c r="T90" s="7"/>
      <c r="U90" s="7"/>
      <c r="V90" s="7"/>
      <c r="W90" s="7"/>
      <c r="X90" s="11"/>
      <c r="Y90" s="7"/>
      <c r="Z90" s="7"/>
      <c r="AA90" s="7"/>
    </row>
    <row r="91" spans="2:27" s="1" customFormat="1" ht="22.5" customHeight="1">
      <c r="B91" s="116"/>
      <c r="C91" s="116"/>
      <c r="D91" s="7"/>
      <c r="E91" s="7"/>
      <c r="F91" s="7"/>
      <c r="G91" s="7"/>
      <c r="H91" s="116"/>
      <c r="J91" s="116"/>
      <c r="K91" s="118"/>
      <c r="L91" s="7"/>
      <c r="O91" s="7"/>
      <c r="P91" s="7"/>
      <c r="Q91" s="7"/>
      <c r="R91" s="7"/>
      <c r="S91" s="7"/>
      <c r="T91" s="7"/>
      <c r="U91" s="7"/>
      <c r="V91" s="7"/>
      <c r="W91" s="7"/>
      <c r="X91" s="11"/>
      <c r="Y91" s="7"/>
      <c r="Z91" s="7"/>
      <c r="AA91" s="7"/>
    </row>
    <row r="92" spans="2:27" s="1" customFormat="1" ht="22.5" customHeight="1">
      <c r="B92" s="116"/>
      <c r="C92" s="116"/>
      <c r="D92" s="7"/>
      <c r="E92" s="7"/>
      <c r="F92" s="7"/>
      <c r="G92" s="7"/>
      <c r="H92" s="116"/>
      <c r="J92" s="116"/>
      <c r="K92" s="7"/>
      <c r="L92" s="7"/>
      <c r="O92" s="7"/>
      <c r="P92" s="7"/>
      <c r="Q92" s="7"/>
      <c r="R92" s="7"/>
      <c r="S92" s="7"/>
      <c r="T92" s="7"/>
      <c r="U92" s="7"/>
      <c r="V92" s="7"/>
      <c r="W92" s="7"/>
      <c r="X92" s="11"/>
      <c r="Y92" s="7"/>
      <c r="Z92" s="7"/>
      <c r="AA92" s="7"/>
    </row>
    <row r="93" spans="2:27" s="1" customFormat="1" ht="22.5" customHeight="1">
      <c r="B93" s="116"/>
      <c r="C93" s="116"/>
      <c r="D93" s="7"/>
      <c r="E93" s="7"/>
      <c r="F93" s="7"/>
      <c r="G93" s="7"/>
      <c r="H93" s="116"/>
      <c r="J93" s="116"/>
      <c r="K93" s="7"/>
      <c r="L93" s="7"/>
      <c r="O93" s="7"/>
      <c r="P93" s="7"/>
      <c r="Q93" s="7"/>
      <c r="R93" s="7"/>
      <c r="S93" s="7"/>
      <c r="T93" s="7"/>
      <c r="U93" s="7"/>
      <c r="V93" s="7"/>
      <c r="W93" s="7"/>
      <c r="X93" s="11"/>
      <c r="Y93" s="7"/>
      <c r="Z93" s="7"/>
      <c r="AA93" s="7"/>
    </row>
    <row r="94" spans="2:27" s="1" customFormat="1" ht="22.5" customHeight="1">
      <c r="B94" s="116"/>
      <c r="C94" s="116"/>
      <c r="D94" s="7"/>
      <c r="E94" s="7"/>
      <c r="F94" s="7"/>
      <c r="G94" s="7"/>
      <c r="H94" s="116"/>
      <c r="J94" s="116"/>
      <c r="K94" s="7"/>
      <c r="L94" s="7"/>
      <c r="O94" s="7"/>
      <c r="P94" s="7"/>
      <c r="Q94" s="7"/>
      <c r="R94" s="7"/>
      <c r="S94" s="7"/>
      <c r="T94" s="7"/>
      <c r="U94" s="7"/>
      <c r="V94" s="7"/>
      <c r="W94" s="7"/>
      <c r="X94" s="11"/>
      <c r="Y94" s="7"/>
      <c r="Z94" s="7"/>
      <c r="AA94" s="7"/>
    </row>
    <row r="95" spans="2:27" s="1" customFormat="1" ht="22.5" customHeight="1">
      <c r="B95" s="116"/>
      <c r="C95" s="116"/>
      <c r="D95" s="7"/>
      <c r="E95" s="7"/>
      <c r="F95" s="7"/>
      <c r="G95" s="7"/>
      <c r="H95" s="116"/>
      <c r="J95" s="116"/>
      <c r="K95" s="7"/>
      <c r="L95" s="7"/>
      <c r="O95" s="7"/>
      <c r="P95" s="7"/>
      <c r="Q95" s="7"/>
      <c r="R95" s="7"/>
      <c r="S95" s="7"/>
      <c r="T95" s="7"/>
      <c r="U95" s="7"/>
      <c r="V95" s="7"/>
      <c r="W95" s="7"/>
      <c r="X95" s="11"/>
      <c r="Y95" s="7"/>
      <c r="Z95" s="7"/>
      <c r="AA95" s="7"/>
    </row>
    <row r="96" spans="2:27" s="1" customFormat="1" ht="22.5" customHeight="1">
      <c r="B96" s="116"/>
      <c r="C96" s="116"/>
      <c r="D96" s="7"/>
      <c r="E96" s="7"/>
      <c r="F96" s="7"/>
      <c r="G96" s="7"/>
      <c r="H96" s="116"/>
      <c r="J96" s="116"/>
      <c r="K96" s="7"/>
      <c r="L96" s="7"/>
      <c r="O96" s="7"/>
      <c r="P96" s="7"/>
      <c r="Q96" s="7"/>
      <c r="R96" s="7"/>
      <c r="S96" s="7"/>
      <c r="T96" s="7"/>
      <c r="U96" s="7"/>
      <c r="V96" s="7"/>
      <c r="W96" s="7"/>
      <c r="X96" s="11"/>
      <c r="Y96" s="7"/>
      <c r="Z96" s="7"/>
      <c r="AA96" s="7"/>
    </row>
    <row r="97" spans="2:27" s="1" customFormat="1" ht="22.5" customHeight="1">
      <c r="B97" s="116"/>
      <c r="C97" s="116"/>
      <c r="D97" s="7"/>
      <c r="E97" s="7"/>
      <c r="F97" s="7"/>
      <c r="G97" s="7"/>
      <c r="H97" s="116"/>
      <c r="J97" s="116"/>
      <c r="K97" s="7"/>
      <c r="L97" s="7"/>
      <c r="O97" s="7"/>
      <c r="P97" s="7"/>
      <c r="Q97" s="7"/>
      <c r="R97" s="7"/>
      <c r="S97" s="7"/>
      <c r="T97" s="7"/>
      <c r="U97" s="7"/>
      <c r="V97" s="7"/>
      <c r="W97" s="7"/>
      <c r="X97" s="11"/>
      <c r="Y97" s="7"/>
      <c r="Z97" s="7"/>
      <c r="AA97" s="7"/>
    </row>
    <row r="98" spans="2:27" s="1" customFormat="1" ht="22.5" customHeight="1">
      <c r="B98" s="116"/>
      <c r="C98" s="116"/>
      <c r="D98" s="7"/>
      <c r="E98" s="7"/>
      <c r="F98" s="7"/>
      <c r="G98" s="7"/>
      <c r="H98" s="116"/>
      <c r="J98" s="116"/>
      <c r="K98" s="7"/>
      <c r="L98" s="7"/>
      <c r="O98" s="7"/>
      <c r="P98" s="7"/>
      <c r="Q98" s="7"/>
      <c r="R98" s="7"/>
      <c r="S98" s="7"/>
      <c r="T98" s="7"/>
      <c r="U98" s="7"/>
      <c r="V98" s="7"/>
      <c r="W98" s="7"/>
      <c r="X98" s="11"/>
      <c r="Y98" s="7"/>
      <c r="Z98" s="7"/>
      <c r="AA98" s="7"/>
    </row>
    <row r="99" spans="2:27" s="1" customFormat="1" ht="22.5" customHeight="1">
      <c r="B99" s="116"/>
      <c r="C99" s="116"/>
      <c r="D99" s="7"/>
      <c r="E99" s="7"/>
      <c r="F99" s="7"/>
      <c r="G99" s="7"/>
      <c r="H99" s="116"/>
      <c r="J99" s="116"/>
      <c r="K99" s="7"/>
      <c r="L99" s="7"/>
      <c r="O99" s="7"/>
      <c r="P99" s="7"/>
      <c r="Q99" s="7"/>
      <c r="R99" s="7"/>
      <c r="S99" s="7"/>
      <c r="T99" s="7"/>
      <c r="U99" s="7"/>
      <c r="V99" s="7"/>
      <c r="W99" s="7"/>
      <c r="X99" s="11"/>
      <c r="Y99" s="7"/>
      <c r="Z99" s="7"/>
      <c r="AA99" s="7"/>
    </row>
    <row r="100" spans="2:27" s="1" customFormat="1" ht="22.5" customHeight="1">
      <c r="B100" s="116"/>
      <c r="C100" s="116"/>
      <c r="D100" s="7"/>
      <c r="E100" s="7"/>
      <c r="F100" s="7"/>
      <c r="G100" s="7"/>
      <c r="H100" s="116"/>
      <c r="J100" s="116"/>
      <c r="K100" s="7"/>
      <c r="L100" s="7"/>
      <c r="O100" s="7"/>
      <c r="P100" s="7"/>
      <c r="Q100" s="7"/>
      <c r="R100" s="7"/>
      <c r="S100" s="7"/>
      <c r="T100" s="7"/>
      <c r="U100" s="7"/>
      <c r="V100" s="7"/>
      <c r="W100" s="7"/>
      <c r="X100" s="11"/>
      <c r="Y100" s="7"/>
      <c r="Z100" s="7"/>
      <c r="AA100" s="7"/>
    </row>
    <row r="101" spans="2:27" s="1" customFormat="1" ht="22.5" customHeight="1">
      <c r="B101" s="116"/>
      <c r="C101" s="116"/>
      <c r="D101" s="7"/>
      <c r="E101" s="7"/>
      <c r="F101" s="7"/>
      <c r="G101" s="7"/>
      <c r="H101" s="116"/>
      <c r="J101" s="116"/>
      <c r="K101" s="7"/>
      <c r="L101" s="7"/>
      <c r="O101" s="7"/>
      <c r="P101" s="7"/>
      <c r="Q101" s="7"/>
      <c r="R101" s="7"/>
      <c r="S101" s="7"/>
      <c r="T101" s="7"/>
      <c r="U101" s="7"/>
      <c r="V101" s="7"/>
      <c r="W101" s="7"/>
      <c r="X101" s="11"/>
      <c r="Y101" s="7"/>
      <c r="Z101" s="7"/>
      <c r="AA101" s="7"/>
    </row>
    <row r="102" spans="2:27" s="1" customFormat="1" ht="22.5" customHeight="1">
      <c r="B102" s="116"/>
      <c r="C102" s="116"/>
      <c r="D102" s="7"/>
      <c r="E102" s="7"/>
      <c r="F102" s="7"/>
      <c r="G102" s="7"/>
      <c r="H102" s="116"/>
      <c r="J102" s="116"/>
      <c r="K102" s="7"/>
      <c r="L102" s="7"/>
      <c r="O102" s="7"/>
      <c r="P102" s="7"/>
      <c r="Q102" s="7"/>
      <c r="R102" s="7"/>
      <c r="S102" s="7"/>
      <c r="T102" s="7"/>
      <c r="U102" s="7"/>
      <c r="V102" s="7"/>
      <c r="W102" s="7"/>
      <c r="X102" s="11"/>
      <c r="Y102" s="7"/>
      <c r="Z102" s="7"/>
      <c r="AA102" s="7"/>
    </row>
    <row r="103" spans="2:27" s="1" customFormat="1" ht="22.5" customHeight="1">
      <c r="B103" s="116"/>
      <c r="C103" s="116"/>
      <c r="D103" s="7"/>
      <c r="E103" s="7"/>
      <c r="F103" s="7"/>
      <c r="G103" s="7"/>
      <c r="H103" s="116"/>
      <c r="J103" s="116"/>
      <c r="K103" s="7"/>
      <c r="L103" s="7"/>
      <c r="O103" s="7"/>
      <c r="P103" s="7"/>
      <c r="Q103" s="7"/>
      <c r="R103" s="7"/>
      <c r="S103" s="7"/>
      <c r="T103" s="7"/>
      <c r="U103" s="7"/>
      <c r="V103" s="7"/>
      <c r="W103" s="7"/>
      <c r="X103" s="11"/>
      <c r="Y103" s="7"/>
      <c r="Z103" s="7"/>
      <c r="AA103" s="7"/>
    </row>
    <row r="104" spans="2:27" s="1" customFormat="1" ht="22.5" customHeight="1">
      <c r="B104" s="116"/>
      <c r="C104" s="116"/>
      <c r="D104" s="7"/>
      <c r="E104" s="7"/>
      <c r="F104" s="7"/>
      <c r="G104" s="7"/>
      <c r="H104" s="116"/>
      <c r="J104" s="116"/>
      <c r="K104" s="7"/>
      <c r="L104" s="7"/>
      <c r="O104" s="7"/>
      <c r="P104" s="7"/>
      <c r="Q104" s="7"/>
      <c r="R104" s="7"/>
      <c r="S104" s="7"/>
      <c r="T104" s="7"/>
      <c r="U104" s="7"/>
      <c r="V104" s="7"/>
      <c r="W104" s="7"/>
      <c r="X104" s="11"/>
      <c r="Y104" s="7"/>
      <c r="Z104" s="7"/>
      <c r="AA104" s="7"/>
    </row>
    <row r="105" spans="2:27" s="1" customFormat="1" ht="22.5" customHeight="1">
      <c r="B105" s="116"/>
      <c r="C105" s="116"/>
      <c r="D105" s="7"/>
      <c r="E105" s="7"/>
      <c r="F105" s="7"/>
      <c r="G105" s="7"/>
      <c r="H105" s="116"/>
      <c r="J105" s="116"/>
      <c r="K105" s="7"/>
      <c r="L105" s="7"/>
      <c r="O105" s="7"/>
      <c r="P105" s="7"/>
      <c r="Q105" s="7"/>
      <c r="R105" s="7"/>
      <c r="S105" s="7"/>
      <c r="T105" s="7"/>
      <c r="U105" s="7"/>
      <c r="V105" s="7"/>
      <c r="W105" s="7"/>
      <c r="X105" s="11"/>
      <c r="Y105" s="7"/>
      <c r="Z105" s="7"/>
      <c r="AA105" s="7"/>
    </row>
    <row r="106" spans="2:27" s="1" customFormat="1" ht="22.5" customHeight="1">
      <c r="B106" s="116"/>
      <c r="C106" s="116"/>
      <c r="D106" s="7"/>
      <c r="E106" s="7"/>
      <c r="F106" s="7"/>
      <c r="G106" s="7"/>
      <c r="H106" s="116"/>
      <c r="J106" s="116"/>
      <c r="K106" s="7"/>
      <c r="L106" s="7"/>
      <c r="O106" s="7"/>
      <c r="P106" s="7"/>
      <c r="Q106" s="7"/>
      <c r="R106" s="7"/>
      <c r="S106" s="7"/>
      <c r="T106" s="7"/>
      <c r="U106" s="7"/>
      <c r="V106" s="7"/>
      <c r="W106" s="7"/>
      <c r="X106" s="11"/>
      <c r="Y106" s="7"/>
      <c r="Z106" s="7"/>
      <c r="AA106" s="7"/>
    </row>
    <row r="107" spans="2:27" s="1" customFormat="1" ht="22.5" customHeight="1">
      <c r="B107" s="116"/>
      <c r="C107" s="116"/>
      <c r="D107" s="7"/>
      <c r="E107" s="7"/>
      <c r="F107" s="7"/>
      <c r="G107" s="7"/>
      <c r="H107" s="116"/>
      <c r="J107" s="116"/>
      <c r="K107" s="7"/>
      <c r="L107" s="7"/>
      <c r="O107" s="7"/>
      <c r="P107" s="7"/>
      <c r="Q107" s="7"/>
      <c r="R107" s="7"/>
      <c r="S107" s="7"/>
      <c r="T107" s="7"/>
      <c r="U107" s="7"/>
      <c r="V107" s="7"/>
      <c r="W107" s="7"/>
      <c r="X107" s="11"/>
      <c r="Y107" s="7"/>
      <c r="Z107" s="7"/>
      <c r="AA107" s="7"/>
    </row>
    <row r="108" spans="2:27" s="1" customFormat="1" ht="22.5" customHeight="1">
      <c r="B108" s="116"/>
      <c r="C108" s="116"/>
      <c r="D108" s="7"/>
      <c r="E108" s="7"/>
      <c r="F108" s="7"/>
      <c r="G108" s="7"/>
      <c r="H108" s="116"/>
      <c r="J108" s="116"/>
      <c r="K108" s="7"/>
      <c r="L108" s="7"/>
      <c r="O108" s="7"/>
      <c r="P108" s="7"/>
      <c r="Q108" s="7"/>
      <c r="R108" s="7"/>
      <c r="S108" s="7"/>
      <c r="T108" s="7"/>
      <c r="U108" s="7"/>
      <c r="V108" s="7"/>
      <c r="W108" s="7"/>
      <c r="X108" s="11"/>
      <c r="Y108" s="7"/>
      <c r="Z108" s="7"/>
      <c r="AA108" s="7"/>
    </row>
    <row r="109" spans="2:27" s="1" customFormat="1" ht="22.5" customHeight="1">
      <c r="B109" s="116"/>
      <c r="C109" s="116"/>
      <c r="D109" s="7"/>
      <c r="E109" s="7"/>
      <c r="F109" s="7"/>
      <c r="G109" s="7"/>
      <c r="H109" s="116"/>
      <c r="J109" s="116"/>
      <c r="K109" s="7"/>
      <c r="L109" s="7"/>
      <c r="O109" s="7"/>
      <c r="P109" s="7"/>
      <c r="Q109" s="7"/>
      <c r="R109" s="7"/>
      <c r="S109" s="7"/>
      <c r="T109" s="7"/>
      <c r="U109" s="7"/>
      <c r="V109" s="7"/>
      <c r="W109" s="7"/>
      <c r="X109" s="11"/>
      <c r="Y109" s="7"/>
      <c r="Z109" s="7"/>
      <c r="AA109" s="7"/>
    </row>
    <row r="110" spans="2:27" s="1" customFormat="1" ht="22.5" customHeight="1">
      <c r="B110" s="116"/>
      <c r="C110" s="116"/>
      <c r="D110" s="7"/>
      <c r="E110" s="7"/>
      <c r="F110" s="7"/>
      <c r="G110" s="7"/>
      <c r="H110" s="116"/>
      <c r="J110" s="116"/>
      <c r="K110" s="7"/>
      <c r="L110" s="7"/>
      <c r="O110" s="7"/>
      <c r="P110" s="7"/>
      <c r="Q110" s="7"/>
      <c r="R110" s="7"/>
      <c r="S110" s="7"/>
      <c r="T110" s="7"/>
      <c r="U110" s="7"/>
      <c r="V110" s="7"/>
      <c r="W110" s="7"/>
      <c r="X110" s="11"/>
      <c r="Y110" s="7"/>
      <c r="Z110" s="7"/>
      <c r="AA110" s="7"/>
    </row>
    <row r="111" spans="2:27" s="1" customFormat="1" ht="22.5" customHeight="1">
      <c r="B111" s="116"/>
      <c r="C111" s="116"/>
      <c r="D111" s="7"/>
      <c r="E111" s="7"/>
      <c r="F111" s="7"/>
      <c r="G111" s="7"/>
      <c r="H111" s="116"/>
      <c r="J111" s="116"/>
      <c r="K111" s="7"/>
      <c r="L111" s="7"/>
      <c r="O111" s="7"/>
      <c r="P111" s="7"/>
      <c r="Q111" s="7"/>
      <c r="R111" s="7"/>
      <c r="S111" s="7"/>
      <c r="T111" s="7"/>
      <c r="U111" s="7"/>
      <c r="V111" s="7"/>
      <c r="W111" s="7"/>
      <c r="X111" s="11"/>
      <c r="Y111" s="7"/>
      <c r="Z111" s="7"/>
      <c r="AA111" s="7"/>
    </row>
    <row r="112" spans="2:27" s="1" customFormat="1" ht="22.5" customHeight="1">
      <c r="B112" s="116"/>
      <c r="C112" s="116"/>
      <c r="D112" s="7"/>
      <c r="E112" s="7"/>
      <c r="F112" s="7"/>
      <c r="G112" s="7"/>
      <c r="H112" s="116"/>
      <c r="J112" s="116"/>
      <c r="K112" s="7"/>
      <c r="L112" s="7"/>
      <c r="O112" s="7"/>
      <c r="P112" s="7"/>
      <c r="Q112" s="7"/>
      <c r="R112" s="7"/>
      <c r="S112" s="7"/>
      <c r="T112" s="7"/>
      <c r="U112" s="7"/>
      <c r="V112" s="7"/>
      <c r="W112" s="7"/>
      <c r="X112" s="11"/>
      <c r="Y112" s="7"/>
      <c r="Z112" s="7"/>
      <c r="AA112" s="7"/>
    </row>
    <row r="113" spans="2:27" s="1" customFormat="1" ht="22.5" customHeight="1">
      <c r="B113" s="116"/>
      <c r="C113" s="116"/>
      <c r="D113" s="7"/>
      <c r="E113" s="7"/>
      <c r="F113" s="7"/>
      <c r="G113" s="7"/>
      <c r="H113" s="116"/>
      <c r="J113" s="116"/>
      <c r="K113" s="7"/>
      <c r="L113" s="7"/>
      <c r="O113" s="7"/>
      <c r="P113" s="7"/>
      <c r="Q113" s="7"/>
      <c r="R113" s="7"/>
      <c r="S113" s="7"/>
      <c r="T113" s="7"/>
      <c r="U113" s="7"/>
      <c r="V113" s="7"/>
      <c r="W113" s="7"/>
      <c r="X113" s="11"/>
      <c r="Y113" s="7"/>
      <c r="Z113" s="7"/>
      <c r="AA113" s="7"/>
    </row>
    <row r="114" spans="2:27" s="1" customFormat="1" ht="22.5" customHeight="1">
      <c r="B114" s="116"/>
      <c r="C114" s="116"/>
      <c r="D114" s="7"/>
      <c r="E114" s="7"/>
      <c r="F114" s="7"/>
      <c r="G114" s="7"/>
      <c r="H114" s="116"/>
      <c r="J114" s="116"/>
      <c r="K114" s="7"/>
      <c r="L114" s="7"/>
      <c r="O114" s="7"/>
      <c r="P114" s="7"/>
      <c r="Q114" s="7"/>
      <c r="R114" s="7"/>
      <c r="S114" s="7"/>
      <c r="T114" s="7"/>
      <c r="U114" s="7"/>
      <c r="V114" s="7"/>
      <c r="W114" s="7"/>
      <c r="X114" s="11"/>
      <c r="Y114" s="7"/>
      <c r="Z114" s="7"/>
      <c r="AA114" s="7"/>
    </row>
    <row r="115" spans="2:27" s="1" customFormat="1" ht="22.5" customHeight="1">
      <c r="B115" s="116"/>
      <c r="C115" s="116"/>
      <c r="D115" s="7"/>
      <c r="E115" s="7"/>
      <c r="F115" s="7"/>
      <c r="G115" s="7"/>
      <c r="H115" s="116"/>
      <c r="J115" s="116"/>
      <c r="K115" s="7"/>
      <c r="L115" s="7"/>
      <c r="O115" s="7"/>
      <c r="P115" s="7"/>
      <c r="Q115" s="7"/>
      <c r="R115" s="7"/>
      <c r="S115" s="7"/>
      <c r="T115" s="7"/>
      <c r="U115" s="7"/>
      <c r="V115" s="7"/>
      <c r="W115" s="7"/>
      <c r="X115" s="11"/>
      <c r="Y115" s="7"/>
      <c r="Z115" s="7"/>
      <c r="AA115" s="7"/>
    </row>
    <row r="116" spans="2:27" s="1" customFormat="1" ht="22.5" customHeight="1">
      <c r="B116" s="116"/>
      <c r="C116" s="116"/>
      <c r="D116" s="7"/>
      <c r="E116" s="7"/>
      <c r="F116" s="7"/>
      <c r="G116" s="7"/>
      <c r="H116" s="116"/>
      <c r="J116" s="116"/>
      <c r="K116" s="7"/>
      <c r="L116" s="7"/>
      <c r="O116" s="7"/>
      <c r="P116" s="7"/>
      <c r="Q116" s="7"/>
      <c r="R116" s="7"/>
      <c r="S116" s="7"/>
      <c r="T116" s="7"/>
      <c r="U116" s="7"/>
      <c r="V116" s="7"/>
      <c r="W116" s="7"/>
      <c r="X116" s="11"/>
      <c r="Y116" s="7"/>
      <c r="Z116" s="7"/>
      <c r="AA116" s="7"/>
    </row>
    <row r="117" spans="2:27" s="1" customFormat="1" ht="22.5" customHeight="1">
      <c r="B117" s="116"/>
      <c r="C117" s="116"/>
      <c r="D117" s="7"/>
      <c r="E117" s="7"/>
      <c r="F117" s="7"/>
      <c r="G117" s="7"/>
      <c r="H117" s="116"/>
      <c r="J117" s="116"/>
      <c r="K117" s="7"/>
      <c r="L117" s="7"/>
      <c r="O117" s="7"/>
      <c r="P117" s="7"/>
      <c r="Q117" s="7"/>
      <c r="R117" s="7"/>
      <c r="S117" s="7"/>
      <c r="T117" s="7"/>
      <c r="U117" s="7"/>
      <c r="V117" s="7"/>
      <c r="W117" s="7"/>
      <c r="X117" s="11"/>
      <c r="Y117" s="7"/>
      <c r="Z117" s="7"/>
      <c r="AA117" s="7"/>
    </row>
    <row r="118" spans="2:27" s="1" customFormat="1" ht="22.5" customHeight="1">
      <c r="B118" s="116"/>
      <c r="C118" s="116"/>
      <c r="D118" s="7"/>
      <c r="E118" s="7"/>
      <c r="F118" s="7"/>
      <c r="G118" s="7"/>
      <c r="H118" s="116"/>
      <c r="J118" s="116"/>
      <c r="K118" s="7"/>
      <c r="L118" s="7"/>
      <c r="O118" s="7"/>
      <c r="P118" s="7"/>
      <c r="Q118" s="7"/>
      <c r="R118" s="7"/>
      <c r="S118" s="7"/>
      <c r="T118" s="7"/>
      <c r="U118" s="7"/>
      <c r="V118" s="7"/>
      <c r="W118" s="7"/>
      <c r="X118" s="11"/>
      <c r="Y118" s="7"/>
      <c r="Z118" s="7"/>
      <c r="AA118" s="7"/>
    </row>
    <row r="119" spans="2:27" s="1" customFormat="1" ht="22.5" customHeight="1">
      <c r="B119" s="116"/>
      <c r="C119" s="116"/>
      <c r="D119" s="7"/>
      <c r="E119" s="7"/>
      <c r="F119" s="7"/>
      <c r="G119" s="7"/>
      <c r="H119" s="116"/>
      <c r="J119" s="116"/>
      <c r="K119" s="7"/>
      <c r="L119" s="7"/>
      <c r="O119" s="7"/>
      <c r="P119" s="7"/>
      <c r="Q119" s="7"/>
      <c r="R119" s="7"/>
      <c r="S119" s="7"/>
      <c r="T119" s="7"/>
      <c r="U119" s="7"/>
      <c r="V119" s="7"/>
      <c r="W119" s="7"/>
      <c r="X119" s="11"/>
      <c r="Y119" s="7"/>
      <c r="Z119" s="7"/>
      <c r="AA119" s="7"/>
    </row>
    <row r="120" spans="2:27" s="1" customFormat="1" ht="22.5" customHeight="1">
      <c r="B120" s="116"/>
      <c r="C120" s="116"/>
      <c r="D120" s="7"/>
      <c r="E120" s="7"/>
      <c r="F120" s="7"/>
      <c r="G120" s="7"/>
      <c r="H120" s="116"/>
      <c r="J120" s="116"/>
      <c r="K120" s="7"/>
      <c r="L120" s="7"/>
      <c r="O120" s="7"/>
      <c r="P120" s="7"/>
      <c r="Q120" s="7"/>
      <c r="R120" s="7"/>
      <c r="S120" s="7"/>
      <c r="T120" s="7"/>
      <c r="U120" s="7"/>
      <c r="V120" s="7"/>
      <c r="W120" s="7"/>
      <c r="X120" s="11"/>
      <c r="Y120" s="7"/>
      <c r="Z120" s="7"/>
      <c r="AA120" s="7"/>
    </row>
    <row r="121" spans="2:27" s="1" customFormat="1" ht="22.5" customHeight="1">
      <c r="B121" s="116"/>
      <c r="C121" s="116"/>
      <c r="D121" s="7"/>
      <c r="E121" s="7"/>
      <c r="F121" s="7"/>
      <c r="G121" s="7"/>
      <c r="H121" s="116"/>
      <c r="J121" s="116"/>
      <c r="K121" s="7"/>
      <c r="L121" s="7"/>
      <c r="O121" s="7"/>
      <c r="P121" s="7"/>
      <c r="Q121" s="7"/>
      <c r="R121" s="7"/>
      <c r="S121" s="7"/>
      <c r="T121" s="7"/>
      <c r="U121" s="7"/>
      <c r="V121" s="7"/>
      <c r="W121" s="7"/>
      <c r="X121" s="11"/>
      <c r="Y121" s="7"/>
      <c r="Z121" s="7"/>
      <c r="AA121" s="7"/>
    </row>
    <row r="122" spans="2:27" s="1" customFormat="1" ht="22.5" customHeight="1">
      <c r="B122" s="116"/>
      <c r="C122" s="116"/>
      <c r="D122" s="7"/>
      <c r="E122" s="7"/>
      <c r="F122" s="7"/>
      <c r="G122" s="7"/>
      <c r="H122" s="116"/>
      <c r="J122" s="116"/>
      <c r="K122" s="7"/>
      <c r="L122" s="7"/>
      <c r="O122" s="7"/>
      <c r="P122" s="7"/>
      <c r="Q122" s="7"/>
      <c r="R122" s="7"/>
      <c r="S122" s="7"/>
      <c r="T122" s="7"/>
      <c r="U122" s="7"/>
      <c r="V122" s="7"/>
      <c r="W122" s="7"/>
      <c r="X122" s="11"/>
      <c r="Y122" s="7"/>
      <c r="Z122" s="7"/>
      <c r="AA122" s="7"/>
    </row>
    <row r="123" spans="2:27" ht="20">
      <c r="C123" s="116"/>
      <c r="H123" s="116"/>
      <c r="J123" s="116"/>
    </row>
    <row r="124" spans="2:27" s="1" customFormat="1" ht="20">
      <c r="B124" s="7"/>
      <c r="C124" s="116"/>
      <c r="D124" s="7"/>
      <c r="E124" s="7"/>
      <c r="F124" s="7"/>
      <c r="G124" s="7"/>
      <c r="H124" s="116"/>
      <c r="J124" s="116"/>
      <c r="K124" s="7"/>
      <c r="L124" s="7"/>
      <c r="O124" s="7"/>
      <c r="P124" s="7"/>
      <c r="Q124" s="7"/>
      <c r="R124" s="7"/>
      <c r="S124" s="7"/>
      <c r="T124" s="7"/>
      <c r="U124" s="7"/>
      <c r="V124" s="7"/>
      <c r="W124" s="7"/>
      <c r="X124" s="11"/>
      <c r="Y124" s="7"/>
      <c r="Z124" s="7"/>
      <c r="AA124" s="7"/>
    </row>
    <row r="125" spans="2:27" s="1" customFormat="1" ht="20">
      <c r="B125" s="7"/>
      <c r="C125" s="116"/>
      <c r="D125" s="7"/>
      <c r="E125" s="7"/>
      <c r="F125" s="7"/>
      <c r="G125" s="7"/>
      <c r="H125" s="116"/>
      <c r="J125" s="116"/>
      <c r="K125" s="7"/>
      <c r="L125" s="7"/>
      <c r="O125" s="7"/>
      <c r="P125" s="7"/>
      <c r="Q125" s="7"/>
      <c r="R125" s="7"/>
      <c r="S125" s="7"/>
      <c r="T125" s="7"/>
      <c r="U125" s="7"/>
      <c r="V125" s="7"/>
      <c r="W125" s="7"/>
      <c r="X125" s="11"/>
      <c r="Y125" s="7"/>
      <c r="Z125" s="7"/>
      <c r="AA125" s="7"/>
    </row>
    <row r="126" spans="2:27" s="1" customFormat="1" ht="20">
      <c r="B126" s="7"/>
      <c r="C126" s="116"/>
      <c r="D126" s="7"/>
      <c r="E126" s="7"/>
      <c r="F126" s="7"/>
      <c r="G126" s="7"/>
      <c r="H126" s="116"/>
      <c r="J126" s="116"/>
      <c r="K126" s="7"/>
      <c r="L126" s="7"/>
      <c r="O126" s="7"/>
      <c r="P126" s="7"/>
      <c r="Q126" s="7"/>
      <c r="R126" s="7"/>
      <c r="S126" s="7"/>
      <c r="T126" s="7"/>
      <c r="U126" s="7"/>
      <c r="V126" s="7"/>
      <c r="W126" s="7"/>
      <c r="X126" s="11"/>
      <c r="Y126" s="7"/>
      <c r="Z126" s="7"/>
      <c r="AA126" s="7"/>
    </row>
    <row r="127" spans="2:27" s="1" customFormat="1" ht="20">
      <c r="B127" s="7"/>
      <c r="C127" s="116"/>
      <c r="D127" s="7"/>
      <c r="E127" s="7"/>
      <c r="F127" s="7"/>
      <c r="G127" s="7"/>
      <c r="H127" s="116"/>
      <c r="J127" s="116"/>
      <c r="K127" s="7"/>
      <c r="L127" s="7"/>
      <c r="O127" s="7"/>
      <c r="P127" s="7"/>
      <c r="Q127" s="7"/>
      <c r="R127" s="7"/>
      <c r="S127" s="7"/>
      <c r="T127" s="7"/>
      <c r="U127" s="7"/>
      <c r="V127" s="7"/>
      <c r="W127" s="7"/>
      <c r="X127" s="11"/>
      <c r="Y127" s="7"/>
      <c r="Z127" s="7"/>
      <c r="AA127" s="7"/>
    </row>
    <row r="128" spans="2:27" s="1" customFormat="1" ht="20">
      <c r="B128" s="7"/>
      <c r="C128" s="116"/>
      <c r="D128" s="7"/>
      <c r="E128" s="7"/>
      <c r="F128" s="7"/>
      <c r="G128" s="7"/>
      <c r="H128" s="116"/>
      <c r="J128" s="116"/>
      <c r="K128" s="7"/>
      <c r="L128" s="7"/>
      <c r="O128" s="7"/>
      <c r="P128" s="7"/>
      <c r="Q128" s="7"/>
      <c r="R128" s="7"/>
      <c r="S128" s="7"/>
      <c r="T128" s="7"/>
      <c r="U128" s="7"/>
      <c r="V128" s="7"/>
      <c r="W128" s="7"/>
      <c r="X128" s="11"/>
      <c r="Y128" s="7"/>
      <c r="Z128" s="7"/>
      <c r="AA128" s="7"/>
    </row>
    <row r="129" spans="2:27" s="1" customFormat="1" ht="20">
      <c r="B129" s="7"/>
      <c r="C129" s="116"/>
      <c r="D129" s="7"/>
      <c r="E129" s="7"/>
      <c r="F129" s="7"/>
      <c r="G129" s="7"/>
      <c r="H129" s="116"/>
      <c r="J129" s="116"/>
      <c r="K129" s="7"/>
      <c r="L129" s="7"/>
      <c r="O129" s="7"/>
      <c r="P129" s="7"/>
      <c r="Q129" s="7"/>
      <c r="R129" s="7"/>
      <c r="S129" s="7"/>
      <c r="T129" s="7"/>
      <c r="U129" s="7"/>
      <c r="V129" s="7"/>
      <c r="W129" s="7"/>
      <c r="X129" s="11"/>
      <c r="Y129" s="7"/>
      <c r="Z129" s="7"/>
      <c r="AA129" s="7"/>
    </row>
    <row r="130" spans="2:27" s="1" customFormat="1" ht="20">
      <c r="B130" s="7"/>
      <c r="C130" s="116"/>
      <c r="D130" s="7"/>
      <c r="E130" s="7"/>
      <c r="F130" s="7"/>
      <c r="G130" s="7"/>
      <c r="H130" s="116"/>
      <c r="J130" s="116"/>
      <c r="K130" s="7"/>
      <c r="L130" s="7"/>
      <c r="O130" s="7"/>
      <c r="P130" s="7"/>
      <c r="Q130" s="7"/>
      <c r="R130" s="7"/>
      <c r="S130" s="7"/>
      <c r="T130" s="7"/>
      <c r="U130" s="7"/>
      <c r="V130" s="7"/>
      <c r="W130" s="7"/>
      <c r="X130" s="11"/>
      <c r="Y130" s="7"/>
      <c r="Z130" s="7"/>
      <c r="AA130" s="7"/>
    </row>
    <row r="131" spans="2:27" s="1" customFormat="1" ht="20">
      <c r="B131" s="7"/>
      <c r="C131" s="116"/>
      <c r="D131" s="7"/>
      <c r="E131" s="7"/>
      <c r="F131" s="7"/>
      <c r="G131" s="7"/>
      <c r="H131" s="116"/>
      <c r="J131" s="116"/>
      <c r="K131" s="7"/>
      <c r="L131" s="7"/>
      <c r="O131" s="7"/>
      <c r="P131" s="7"/>
      <c r="Q131" s="7"/>
      <c r="R131" s="7"/>
      <c r="S131" s="7"/>
      <c r="T131" s="7"/>
      <c r="U131" s="7"/>
      <c r="V131" s="7"/>
      <c r="W131" s="7"/>
      <c r="X131" s="11"/>
      <c r="Y131" s="7"/>
      <c r="Z131" s="7"/>
      <c r="AA131" s="7"/>
    </row>
    <row r="132" spans="2:27" s="1" customFormat="1" ht="20">
      <c r="B132" s="7"/>
      <c r="C132" s="116"/>
      <c r="D132" s="7"/>
      <c r="E132" s="7"/>
      <c r="F132" s="7"/>
      <c r="G132" s="7"/>
      <c r="H132" s="116"/>
      <c r="J132" s="116"/>
      <c r="K132" s="7"/>
      <c r="L132" s="7"/>
      <c r="O132" s="7"/>
      <c r="P132" s="7"/>
      <c r="Q132" s="7"/>
      <c r="R132" s="7"/>
      <c r="S132" s="7"/>
      <c r="T132" s="7"/>
      <c r="U132" s="7"/>
      <c r="V132" s="7"/>
      <c r="W132" s="7"/>
      <c r="X132" s="11"/>
      <c r="Y132" s="7"/>
      <c r="Z132" s="7"/>
      <c r="AA132" s="7"/>
    </row>
    <row r="133" spans="2:27" s="1" customFormat="1" ht="20">
      <c r="B133" s="7"/>
      <c r="C133" s="116"/>
      <c r="D133" s="7"/>
      <c r="E133" s="7"/>
      <c r="F133" s="7"/>
      <c r="G133" s="7"/>
      <c r="H133" s="116"/>
      <c r="J133" s="116"/>
      <c r="K133" s="7"/>
      <c r="L133" s="7"/>
      <c r="O133" s="7"/>
      <c r="P133" s="7"/>
      <c r="Q133" s="7"/>
      <c r="R133" s="7"/>
      <c r="S133" s="7"/>
      <c r="T133" s="7"/>
      <c r="U133" s="7"/>
      <c r="V133" s="7"/>
      <c r="W133" s="7"/>
      <c r="X133" s="11"/>
      <c r="Y133" s="7"/>
      <c r="Z133" s="7"/>
      <c r="AA133" s="7"/>
    </row>
    <row r="134" spans="2:27" s="1" customFormat="1" ht="20">
      <c r="B134" s="7"/>
      <c r="C134" s="116"/>
      <c r="D134" s="7"/>
      <c r="E134" s="7"/>
      <c r="F134" s="7"/>
      <c r="G134" s="7"/>
      <c r="H134" s="116"/>
      <c r="J134" s="116"/>
      <c r="K134" s="7"/>
      <c r="L134" s="7"/>
      <c r="O134" s="7"/>
      <c r="P134" s="7"/>
      <c r="Q134" s="7"/>
      <c r="R134" s="7"/>
      <c r="S134" s="7"/>
      <c r="T134" s="7"/>
      <c r="U134" s="7"/>
      <c r="V134" s="7"/>
      <c r="W134" s="7"/>
      <c r="X134" s="11"/>
      <c r="Y134" s="7"/>
      <c r="Z134" s="7"/>
      <c r="AA134" s="7"/>
    </row>
    <row r="135" spans="2:27" ht="20">
      <c r="C135" s="116"/>
      <c r="H135" s="116"/>
      <c r="J135" s="116"/>
    </row>
    <row r="136" spans="2:27" ht="20">
      <c r="C136" s="116"/>
      <c r="H136" s="116"/>
      <c r="J136" s="116"/>
    </row>
    <row r="137" spans="2:27" ht="20">
      <c r="C137" s="116"/>
      <c r="H137" s="116"/>
      <c r="J137" s="116"/>
    </row>
    <row r="138" spans="2:27" ht="20">
      <c r="C138" s="116"/>
      <c r="H138" s="116"/>
      <c r="J138" s="116"/>
    </row>
    <row r="139" spans="2:27" ht="20">
      <c r="C139" s="116"/>
      <c r="H139" s="116"/>
      <c r="J139" s="116"/>
    </row>
    <row r="140" spans="2:27" ht="20">
      <c r="C140" s="116"/>
      <c r="H140" s="116"/>
      <c r="J140" s="116"/>
    </row>
    <row r="141" spans="2:27" ht="20">
      <c r="C141" s="116"/>
      <c r="H141" s="116"/>
      <c r="J141" s="116"/>
    </row>
    <row r="142" spans="2:27" ht="20">
      <c r="C142" s="116"/>
      <c r="H142" s="116"/>
      <c r="J142" s="116"/>
    </row>
    <row r="143" spans="2:27" ht="20">
      <c r="C143" s="116"/>
      <c r="H143" s="116"/>
      <c r="J143" s="116"/>
    </row>
    <row r="144" spans="2:27" ht="20">
      <c r="C144" s="116"/>
      <c r="H144" s="116"/>
      <c r="J144" s="116"/>
    </row>
    <row r="145" spans="3:10" ht="20">
      <c r="C145" s="116"/>
      <c r="H145" s="116"/>
      <c r="J145" s="116"/>
    </row>
    <row r="146" spans="3:10" ht="20">
      <c r="C146" s="116"/>
      <c r="H146" s="116"/>
      <c r="J146" s="116"/>
    </row>
    <row r="147" spans="3:10" ht="20">
      <c r="C147" s="116"/>
      <c r="H147" s="116"/>
      <c r="J147" s="116"/>
    </row>
    <row r="148" spans="3:10" ht="20">
      <c r="C148" s="116"/>
      <c r="H148" s="116"/>
      <c r="J148" s="116"/>
    </row>
    <row r="149" spans="3:10" ht="20">
      <c r="C149" s="116"/>
      <c r="H149" s="116"/>
      <c r="J149" s="116"/>
    </row>
    <row r="150" spans="3:10" ht="20">
      <c r="C150" s="116"/>
      <c r="H150" s="116"/>
      <c r="J150" s="116"/>
    </row>
    <row r="151" spans="3:10" ht="20">
      <c r="C151" s="116"/>
      <c r="H151" s="116"/>
      <c r="J151" s="116"/>
    </row>
    <row r="152" spans="3:10" ht="20">
      <c r="C152" s="116"/>
      <c r="H152" s="116"/>
      <c r="J152" s="116"/>
    </row>
    <row r="153" spans="3:10" ht="20">
      <c r="C153" s="116"/>
      <c r="H153" s="116"/>
      <c r="J153" s="116"/>
    </row>
    <row r="154" spans="3:10" ht="20">
      <c r="C154" s="116"/>
      <c r="H154" s="116"/>
      <c r="J154" s="116"/>
    </row>
    <row r="155" spans="3:10" ht="20">
      <c r="C155" s="116"/>
      <c r="H155" s="116"/>
      <c r="J155" s="116"/>
    </row>
    <row r="156" spans="3:10" ht="20">
      <c r="C156" s="116"/>
      <c r="H156" s="116"/>
      <c r="J156" s="116"/>
    </row>
    <row r="157" spans="3:10" ht="20">
      <c r="C157" s="116"/>
      <c r="H157" s="116"/>
      <c r="J157" s="116"/>
    </row>
    <row r="158" spans="3:10" ht="20">
      <c r="C158" s="116"/>
      <c r="H158" s="116"/>
      <c r="J158" s="116"/>
    </row>
    <row r="159" spans="3:10" ht="20">
      <c r="C159" s="116"/>
      <c r="H159" s="116"/>
      <c r="J159" s="116"/>
    </row>
    <row r="160" spans="3:10" ht="20">
      <c r="C160" s="116"/>
      <c r="H160" s="116"/>
      <c r="J160" s="116"/>
    </row>
    <row r="161" spans="3:10" ht="20">
      <c r="C161" s="116"/>
      <c r="H161" s="116"/>
      <c r="J161" s="116"/>
    </row>
    <row r="162" spans="3:10" ht="20">
      <c r="C162" s="116"/>
      <c r="H162" s="116"/>
      <c r="J162" s="116"/>
    </row>
    <row r="163" spans="3:10" ht="20">
      <c r="C163" s="116"/>
      <c r="H163" s="116"/>
      <c r="J163" s="116"/>
    </row>
    <row r="164" spans="3:10" ht="20">
      <c r="C164" s="116"/>
      <c r="H164" s="116"/>
      <c r="J164" s="116"/>
    </row>
    <row r="165" spans="3:10" ht="20">
      <c r="C165" s="116"/>
      <c r="H165" s="116"/>
      <c r="J165" s="116"/>
    </row>
    <row r="166" spans="3:10" ht="20">
      <c r="C166" s="116"/>
      <c r="H166" s="116"/>
      <c r="J166" s="116"/>
    </row>
    <row r="167" spans="3:10" ht="20">
      <c r="C167" s="116"/>
      <c r="H167" s="116"/>
      <c r="J167" s="116"/>
    </row>
    <row r="168" spans="3:10" ht="20">
      <c r="C168" s="116"/>
      <c r="H168" s="116"/>
      <c r="J168" s="116"/>
    </row>
    <row r="169" spans="3:10" ht="20">
      <c r="C169" s="116"/>
      <c r="H169" s="116"/>
      <c r="J169" s="116"/>
    </row>
    <row r="170" spans="3:10" ht="20">
      <c r="C170" s="116"/>
      <c r="H170" s="116"/>
      <c r="J170" s="116"/>
    </row>
    <row r="171" spans="3:10" ht="20">
      <c r="C171" s="116"/>
      <c r="H171" s="116"/>
      <c r="J171" s="116"/>
    </row>
    <row r="172" spans="3:10" ht="20">
      <c r="C172" s="116"/>
      <c r="H172" s="116"/>
      <c r="J172" s="116"/>
    </row>
    <row r="173" spans="3:10" ht="20">
      <c r="C173" s="116"/>
      <c r="H173" s="116"/>
      <c r="J173" s="116"/>
    </row>
    <row r="174" spans="3:10" ht="20">
      <c r="C174" s="116"/>
      <c r="H174" s="116"/>
      <c r="J174" s="116"/>
    </row>
    <row r="175" spans="3:10" ht="20">
      <c r="C175" s="116"/>
      <c r="H175" s="116"/>
      <c r="J175" s="116"/>
    </row>
    <row r="176" spans="3:10" ht="20">
      <c r="C176" s="116"/>
      <c r="H176" s="116"/>
      <c r="J176" s="116"/>
    </row>
    <row r="177" spans="3:10" ht="20">
      <c r="C177" s="116"/>
      <c r="H177" s="116"/>
      <c r="J177" s="116"/>
    </row>
    <row r="178" spans="3:10" ht="20">
      <c r="C178" s="116"/>
      <c r="H178" s="116"/>
      <c r="J178" s="116"/>
    </row>
    <row r="179" spans="3:10" ht="20">
      <c r="C179" s="116"/>
      <c r="H179" s="116"/>
      <c r="J179" s="116"/>
    </row>
    <row r="180" spans="3:10" ht="20">
      <c r="C180" s="116"/>
      <c r="H180" s="116"/>
      <c r="J180" s="116"/>
    </row>
    <row r="181" spans="3:10" ht="20">
      <c r="C181" s="116"/>
      <c r="H181" s="116"/>
      <c r="J181" s="116"/>
    </row>
    <row r="182" spans="3:10" ht="20">
      <c r="C182" s="116"/>
      <c r="H182" s="116"/>
      <c r="J182" s="116"/>
    </row>
    <row r="183" spans="3:10" ht="20">
      <c r="C183" s="116"/>
      <c r="H183" s="116"/>
      <c r="J183" s="116"/>
    </row>
    <row r="184" spans="3:10" ht="20">
      <c r="C184" s="116"/>
      <c r="H184" s="116"/>
      <c r="J184" s="116"/>
    </row>
    <row r="185" spans="3:10" ht="20">
      <c r="C185" s="116"/>
      <c r="H185" s="116"/>
      <c r="J185" s="116"/>
    </row>
    <row r="186" spans="3:10" ht="20">
      <c r="C186" s="116"/>
      <c r="H186" s="116"/>
      <c r="J186" s="116"/>
    </row>
    <row r="187" spans="3:10" ht="20">
      <c r="C187" s="116"/>
      <c r="H187" s="116"/>
      <c r="J187" s="116"/>
    </row>
    <row r="188" spans="3:10" ht="20">
      <c r="C188" s="116"/>
      <c r="H188" s="116"/>
      <c r="J188" s="116"/>
    </row>
    <row r="189" spans="3:10" ht="20">
      <c r="C189" s="116"/>
      <c r="H189" s="116"/>
      <c r="J189" s="116"/>
    </row>
    <row r="190" spans="3:10" ht="20">
      <c r="C190" s="116"/>
      <c r="H190" s="116"/>
      <c r="J190" s="116"/>
    </row>
    <row r="191" spans="3:10" ht="20">
      <c r="C191" s="116"/>
      <c r="H191" s="116"/>
      <c r="J191" s="116"/>
    </row>
    <row r="192" spans="3:10" ht="20">
      <c r="C192" s="116"/>
      <c r="H192" s="116"/>
      <c r="J192" s="116"/>
    </row>
    <row r="193" spans="3:10" ht="20">
      <c r="C193" s="116"/>
      <c r="H193" s="116"/>
      <c r="J193" s="116"/>
    </row>
    <row r="194" spans="3:10" ht="20">
      <c r="C194" s="116"/>
      <c r="H194" s="116"/>
      <c r="J194" s="116"/>
    </row>
    <row r="195" spans="3:10" ht="20">
      <c r="C195" s="116"/>
      <c r="H195" s="116"/>
      <c r="J195" s="116"/>
    </row>
  </sheetData>
  <mergeCells count="37">
    <mergeCell ref="H80:I80"/>
    <mergeCell ref="N83:X83"/>
    <mergeCell ref="H84:I84"/>
    <mergeCell ref="J84:K84"/>
    <mergeCell ref="N84:X84"/>
    <mergeCell ref="P72:V72"/>
    <mergeCell ref="N78:X78"/>
    <mergeCell ref="P74:V74"/>
    <mergeCell ref="P36:V36"/>
    <mergeCell ref="P37:V37"/>
    <mergeCell ref="P38:V38"/>
    <mergeCell ref="P39:V39"/>
    <mergeCell ref="P43:V43"/>
    <mergeCell ref="P60:V60"/>
    <mergeCell ref="P63:V63"/>
    <mergeCell ref="P69:V69"/>
    <mergeCell ref="P45:V45"/>
    <mergeCell ref="P48:V48"/>
    <mergeCell ref="P51:V51"/>
    <mergeCell ref="P54:V54"/>
    <mergeCell ref="P57:V57"/>
    <mergeCell ref="P31:V31"/>
    <mergeCell ref="P32:V32"/>
    <mergeCell ref="P33:V33"/>
    <mergeCell ref="P34:V34"/>
    <mergeCell ref="P35:V35"/>
    <mergeCell ref="P30:V30"/>
    <mergeCell ref="P18:V18"/>
    <mergeCell ref="P19:V19"/>
    <mergeCell ref="P21:V21"/>
    <mergeCell ref="P23:U23"/>
    <mergeCell ref="P24:V24"/>
    <mergeCell ref="P25:V25"/>
    <mergeCell ref="P26:V26"/>
    <mergeCell ref="P27:V27"/>
    <mergeCell ref="P28:V28"/>
    <mergeCell ref="P29:V29"/>
  </mergeCells>
  <printOptions horizontalCentered="1" verticalCentered="1"/>
  <pageMargins left="0" right="0" top="0" bottom="0" header="0" footer="0"/>
  <pageSetup paperSize="9" scale="60" firstPageNumber="4294963191" fitToHeight="2" orientation="landscape" horizontalDpi="4294967295" verticalDpi="4294967295" r:id="rId1"/>
  <headerFooter alignWithMargins="0"/>
  <rowBreaks count="1" manualBreakCount="1">
    <brk id="90" max="23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"/>
  <sheetViews>
    <sheetView workbookViewId="0">
      <selection activeCell="K57" sqref="K57"/>
    </sheetView>
  </sheetViews>
  <sheetFormatPr defaultRowHeight="12.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AH212"/>
  <sheetViews>
    <sheetView showGridLines="0" view="pageBreakPreview" zoomScale="60" zoomScaleNormal="60" workbookViewId="0">
      <pane xSplit="4" ySplit="18" topLeftCell="E31" activePane="bottomRight" state="frozen"/>
      <selection activeCell="K57" sqref="K57"/>
      <selection pane="topRight" activeCell="K57" sqref="K57"/>
      <selection pane="bottomLeft" activeCell="K57" sqref="K57"/>
      <selection pane="bottomRight" activeCell="K57" sqref="K57"/>
    </sheetView>
  </sheetViews>
  <sheetFormatPr defaultColWidth="9.1796875" defaultRowHeight="12.5"/>
  <cols>
    <col min="1" max="1" width="1" style="7" customWidth="1"/>
    <col min="2" max="2" width="4.90625" style="7" customWidth="1"/>
    <col min="3" max="3" width="58.1796875" style="7" customWidth="1"/>
    <col min="4" max="4" width="13.81640625" style="7" customWidth="1"/>
    <col min="5" max="5" width="11.453125" style="7" customWidth="1"/>
    <col min="6" max="6" width="5.54296875" style="7" customWidth="1"/>
    <col min="7" max="7" width="11.1796875" style="7" customWidth="1"/>
    <col min="8" max="8" width="12.1796875" style="1" customWidth="1"/>
    <col min="9" max="9" width="16.453125" style="1" customWidth="1"/>
    <col min="10" max="10" width="5.81640625" style="7" customWidth="1"/>
    <col min="11" max="11" width="15" style="7" customWidth="1"/>
    <col min="12" max="12" width="9.1796875" style="7" customWidth="1"/>
    <col min="13" max="13" width="16.1796875" style="1" customWidth="1"/>
    <col min="14" max="14" width="15.453125" style="1" customWidth="1"/>
    <col min="15" max="15" width="0.1796875" style="7" customWidth="1"/>
    <col min="16" max="16" width="4.54296875" style="7" customWidth="1"/>
    <col min="17" max="17" width="2.54296875" style="7" customWidth="1"/>
    <col min="18" max="18" width="6.81640625" style="7" bestFit="1" customWidth="1"/>
    <col min="19" max="19" width="5.453125" style="7" customWidth="1"/>
    <col min="20" max="20" width="1.54296875" style="7" customWidth="1"/>
    <col min="21" max="21" width="4.36328125" style="7" customWidth="1"/>
    <col min="22" max="22" width="1.81640625" style="7" customWidth="1"/>
    <col min="23" max="23" width="6.81640625" style="7" bestFit="1" customWidth="1"/>
    <col min="24" max="24" width="13.54296875" style="11" customWidth="1"/>
    <col min="25" max="25" width="9.1796875" style="7" customWidth="1"/>
    <col min="26" max="26" width="2.81640625" style="7" customWidth="1"/>
    <col min="27" max="36" width="9.1796875" style="7" customWidth="1"/>
    <col min="37" max="16384" width="9.1796875" style="7"/>
  </cols>
  <sheetData>
    <row r="1" spans="2:24" ht="15" customHeight="1">
      <c r="B1" s="10"/>
      <c r="C1" s="10"/>
    </row>
    <row r="2" spans="2:24" ht="9" hidden="1" customHeight="1">
      <c r="P2" s="12"/>
      <c r="Q2" s="12"/>
      <c r="R2" s="12"/>
      <c r="S2" s="12"/>
      <c r="T2" s="12"/>
      <c r="U2" s="12"/>
      <c r="V2" s="12"/>
    </row>
    <row r="3" spans="2:24" ht="21" customHeight="1">
      <c r="B3" s="13" t="s">
        <v>0</v>
      </c>
      <c r="C3" s="13"/>
      <c r="D3" s="13"/>
      <c r="E3" s="13"/>
      <c r="F3" s="13"/>
      <c r="G3" s="13"/>
      <c r="H3" s="14"/>
      <c r="I3" s="14"/>
      <c r="J3" s="13"/>
      <c r="K3" s="13"/>
      <c r="L3" s="13"/>
      <c r="M3" s="14"/>
      <c r="N3" s="14"/>
      <c r="O3" s="13"/>
      <c r="P3" s="13"/>
      <c r="Q3" s="13"/>
      <c r="R3" s="13"/>
      <c r="S3" s="13"/>
      <c r="T3" s="13"/>
      <c r="U3" s="13"/>
      <c r="V3" s="13"/>
      <c r="W3" s="13"/>
      <c r="X3" s="15"/>
    </row>
    <row r="4" spans="2:24" ht="3.5" customHeight="1"/>
    <row r="5" spans="2:24">
      <c r="B5" s="7" t="s">
        <v>1</v>
      </c>
      <c r="J5" s="16" t="s">
        <v>2</v>
      </c>
      <c r="K5" s="17">
        <f ca="1">TODAY()</f>
        <v>44823</v>
      </c>
      <c r="L5" s="17"/>
      <c r="M5" s="18"/>
      <c r="N5" s="19"/>
      <c r="O5" s="16"/>
      <c r="P5" s="16"/>
      <c r="Q5" s="16"/>
      <c r="R5" s="16"/>
      <c r="S5" s="16"/>
      <c r="T5" s="16"/>
      <c r="U5" s="16"/>
      <c r="V5" s="16"/>
      <c r="W5" s="16"/>
    </row>
    <row r="6" spans="2:24" ht="13">
      <c r="B6" s="20" t="s">
        <v>3</v>
      </c>
      <c r="C6" s="21"/>
      <c r="D6" s="22"/>
      <c r="E6" s="20"/>
      <c r="F6" s="21"/>
      <c r="G6" s="21"/>
      <c r="H6" s="23" t="s">
        <v>4</v>
      </c>
      <c r="I6" s="24"/>
      <c r="J6" s="25" t="s">
        <v>5</v>
      </c>
      <c r="K6" s="26"/>
      <c r="L6" s="27"/>
      <c r="M6" s="23" t="s">
        <v>6</v>
      </c>
      <c r="N6" s="24"/>
      <c r="O6" s="27"/>
      <c r="P6" s="27"/>
      <c r="Q6" s="20"/>
      <c r="R6" s="27"/>
      <c r="S6" s="27"/>
      <c r="T6" s="27"/>
      <c r="U6" s="27"/>
      <c r="V6" s="21"/>
      <c r="W6" s="21"/>
      <c r="X6" s="28"/>
    </row>
    <row r="7" spans="2:24" ht="13">
      <c r="B7" s="29" t="s">
        <v>7</v>
      </c>
      <c r="D7" s="30"/>
      <c r="E7" s="31" t="s">
        <v>8</v>
      </c>
      <c r="F7" s="32"/>
      <c r="G7" s="32"/>
      <c r="H7" s="33" t="s">
        <v>9</v>
      </c>
      <c r="I7" s="34"/>
      <c r="J7" s="31" t="s">
        <v>10</v>
      </c>
      <c r="K7" s="35"/>
      <c r="L7" s="32"/>
      <c r="M7" s="33" t="s">
        <v>11</v>
      </c>
      <c r="N7" s="34"/>
      <c r="O7" s="32"/>
      <c r="P7" s="32"/>
      <c r="Q7" s="31" t="s">
        <v>12</v>
      </c>
      <c r="R7" s="32"/>
      <c r="S7" s="32"/>
      <c r="T7" s="32"/>
      <c r="U7" s="32"/>
      <c r="V7" s="32"/>
      <c r="W7" s="32"/>
      <c r="X7" s="36"/>
    </row>
    <row r="8" spans="2:24">
      <c r="B8" s="37" t="s">
        <v>13</v>
      </c>
      <c r="D8" s="30"/>
      <c r="E8" s="37"/>
      <c r="H8" s="38"/>
      <c r="I8" s="39"/>
      <c r="J8" s="37"/>
      <c r="L8" s="22"/>
      <c r="M8" s="38"/>
      <c r="N8" s="40"/>
      <c r="P8" s="22"/>
      <c r="V8" s="41"/>
      <c r="W8" s="41"/>
      <c r="X8" s="42"/>
    </row>
    <row r="9" spans="2:24">
      <c r="B9" s="37">
        <v>4380192</v>
      </c>
      <c r="D9" s="30"/>
      <c r="E9" s="37" t="s">
        <v>14</v>
      </c>
      <c r="H9" s="38" t="s">
        <v>15</v>
      </c>
      <c r="I9" s="39"/>
      <c r="J9" s="37" t="s">
        <v>16</v>
      </c>
      <c r="L9" s="30"/>
      <c r="M9" s="38" t="s">
        <v>17</v>
      </c>
      <c r="N9" s="43"/>
      <c r="P9" s="30"/>
      <c r="Q9" s="7" t="s">
        <v>18</v>
      </c>
      <c r="X9" s="44"/>
    </row>
    <row r="10" spans="2:24" ht="13">
      <c r="B10" s="37" t="s">
        <v>19</v>
      </c>
      <c r="D10" s="45" t="s">
        <v>20</v>
      </c>
      <c r="E10" s="37" t="s">
        <v>21</v>
      </c>
      <c r="H10" s="38"/>
      <c r="I10" s="39"/>
      <c r="J10" s="212"/>
      <c r="K10" s="213"/>
      <c r="L10" s="48"/>
      <c r="M10" s="38"/>
      <c r="N10" s="43"/>
      <c r="P10" s="30"/>
      <c r="X10" s="44"/>
    </row>
    <row r="11" spans="2:24" ht="11" customHeight="1">
      <c r="B11" s="37"/>
      <c r="D11" s="30"/>
      <c r="E11" s="49"/>
      <c r="F11" s="41"/>
      <c r="G11" s="50"/>
      <c r="H11" s="38" t="s">
        <v>22</v>
      </c>
      <c r="I11" s="39"/>
      <c r="J11" s="37" t="s">
        <v>23</v>
      </c>
      <c r="L11" s="30"/>
      <c r="M11" s="38" t="s">
        <v>24</v>
      </c>
      <c r="N11" s="43"/>
      <c r="P11" s="30"/>
      <c r="Q11" s="7" t="s">
        <v>25</v>
      </c>
      <c r="X11" s="44"/>
    </row>
    <row r="12" spans="2:24">
      <c r="B12" s="51" t="s">
        <v>26</v>
      </c>
      <c r="D12" s="30"/>
      <c r="E12" s="37" t="s">
        <v>27</v>
      </c>
      <c r="H12" s="38"/>
      <c r="I12" s="39"/>
      <c r="J12" s="37"/>
      <c r="L12" s="30"/>
      <c r="M12" s="38"/>
      <c r="N12" s="43"/>
      <c r="P12" s="30"/>
      <c r="X12" s="44"/>
    </row>
    <row r="13" spans="2:24">
      <c r="B13" s="51"/>
      <c r="C13" s="52"/>
      <c r="D13" s="53"/>
      <c r="E13" s="37" t="s">
        <v>28</v>
      </c>
      <c r="H13" s="54"/>
      <c r="I13" s="55"/>
      <c r="J13" s="51"/>
      <c r="K13" s="52"/>
      <c r="L13" s="53"/>
      <c r="M13" s="54"/>
      <c r="N13" s="56"/>
      <c r="O13" s="52"/>
      <c r="P13" s="53"/>
      <c r="Q13" s="52"/>
      <c r="R13" s="52"/>
      <c r="S13" s="52"/>
      <c r="T13" s="52"/>
      <c r="U13" s="52"/>
      <c r="V13" s="52"/>
      <c r="W13" s="52"/>
      <c r="X13" s="57"/>
    </row>
    <row r="14" spans="2:24">
      <c r="B14" s="58" t="s">
        <v>29</v>
      </c>
      <c r="C14" s="59" t="s">
        <v>30</v>
      </c>
      <c r="D14" s="59"/>
      <c r="E14" s="60" t="s">
        <v>31</v>
      </c>
      <c r="F14" s="61"/>
      <c r="G14" s="61" t="s">
        <v>32</v>
      </c>
      <c r="H14" s="62" t="s">
        <v>33</v>
      </c>
      <c r="I14" s="62" t="s">
        <v>34</v>
      </c>
      <c r="J14" s="60" t="s">
        <v>35</v>
      </c>
      <c r="K14" s="60" t="s">
        <v>36</v>
      </c>
      <c r="L14" s="63" t="s">
        <v>37</v>
      </c>
      <c r="M14" s="64" t="s">
        <v>38</v>
      </c>
      <c r="N14" s="64" t="s">
        <v>39</v>
      </c>
      <c r="O14" s="65"/>
      <c r="P14" s="65" t="s">
        <v>40</v>
      </c>
      <c r="Q14" s="58"/>
      <c r="R14" s="58"/>
      <c r="S14" s="58"/>
      <c r="T14" s="58"/>
      <c r="U14" s="58"/>
      <c r="V14" s="58"/>
      <c r="W14" s="58"/>
      <c r="X14" s="66" t="s">
        <v>41</v>
      </c>
    </row>
    <row r="15" spans="2:24" ht="12.5" customHeight="1">
      <c r="B15" s="67"/>
      <c r="C15" s="49"/>
      <c r="D15" s="22"/>
      <c r="E15" s="61" t="s">
        <v>42</v>
      </c>
      <c r="F15" s="68"/>
      <c r="G15" s="69" t="s">
        <v>43</v>
      </c>
      <c r="H15" s="70" t="s">
        <v>44</v>
      </c>
      <c r="I15" s="70" t="s">
        <v>44</v>
      </c>
      <c r="J15" s="61"/>
      <c r="K15" s="61"/>
      <c r="L15" s="71"/>
      <c r="M15" s="70" t="s">
        <v>45</v>
      </c>
      <c r="N15" s="72" t="s">
        <v>45</v>
      </c>
      <c r="O15" s="73"/>
      <c r="P15" s="74" t="s">
        <v>46</v>
      </c>
      <c r="Q15" s="75"/>
      <c r="R15" s="75"/>
      <c r="S15" s="75"/>
      <c r="T15" s="75"/>
      <c r="U15" s="75"/>
      <c r="V15" s="76"/>
      <c r="W15" s="76"/>
      <c r="X15" s="77" t="s">
        <v>47</v>
      </c>
    </row>
    <row r="16" spans="2:24" ht="13.5" customHeight="1">
      <c r="B16" s="71"/>
      <c r="C16" s="78" t="s">
        <v>48</v>
      </c>
      <c r="D16" s="79"/>
      <c r="E16" s="71"/>
      <c r="F16" s="71"/>
      <c r="G16" s="80"/>
      <c r="H16" s="81"/>
      <c r="I16" s="81"/>
      <c r="J16" s="71"/>
      <c r="K16" s="71"/>
      <c r="M16" s="81"/>
      <c r="N16" s="82"/>
      <c r="O16" s="83"/>
      <c r="P16" s="84"/>
      <c r="Q16" s="84"/>
      <c r="R16" s="84"/>
      <c r="S16" s="84"/>
      <c r="T16" s="84"/>
      <c r="U16" s="84"/>
      <c r="V16" s="83"/>
      <c r="W16" s="83"/>
      <c r="X16" s="85"/>
    </row>
    <row r="17" spans="1:34" ht="5.75" customHeight="1">
      <c r="B17" s="71"/>
      <c r="C17" s="78"/>
      <c r="D17" s="79"/>
      <c r="E17" s="71"/>
      <c r="F17" s="71"/>
      <c r="G17" s="86"/>
      <c r="H17" s="81"/>
      <c r="I17" s="81"/>
      <c r="J17" s="71"/>
      <c r="K17" s="71"/>
      <c r="L17" s="71"/>
      <c r="M17" s="81"/>
      <c r="N17" s="82"/>
      <c r="O17" s="83"/>
      <c r="P17" s="84"/>
      <c r="Q17" s="84"/>
      <c r="R17" s="84"/>
      <c r="S17" s="84"/>
      <c r="T17" s="84"/>
      <c r="U17" s="84"/>
      <c r="V17" s="83"/>
      <c r="W17" s="83"/>
      <c r="X17" s="85"/>
    </row>
    <row r="18" spans="1:34" s="132" customFormat="1" ht="16" customHeight="1">
      <c r="A18" s="123"/>
      <c r="B18" s="2"/>
      <c r="C18" s="124" t="s">
        <v>431</v>
      </c>
      <c r="D18" s="125"/>
      <c r="E18" s="126"/>
      <c r="F18" s="87"/>
      <c r="G18" s="88"/>
      <c r="H18" s="127"/>
      <c r="I18" s="97"/>
      <c r="J18" s="128"/>
      <c r="K18" s="128"/>
      <c r="L18" s="89"/>
      <c r="M18" s="129"/>
      <c r="N18" s="129"/>
      <c r="O18" s="4" t="e">
        <f>IF(C18=[28]Data!#REF!,[28]Data!#REF!,(IF(C18=[28]Data!#REF!,[28]Data!#REF!,(IF(C18=[28]Data!#REF!,[28]Data!#REF!,(IF(C18=[28]Data!B173,[28]Data!G173,(IF(C18=[28]Data!B176,[28]Data!G176,(IF(C18=[28]Data!#REF!,[28]Data!#REF!,(IF(C18=[28]Data!#REF!,[28]Data!#REF!,(IF(C18=[28]Data!#REF!,[28]Data!#REF!,[28]Data!#REF!)))))))))))))))&amp;IF(C18=[28]Data!#REF!,[28]Data!#REF!,(IF(C18=[28]Data!#REF!,[28]Data!#REF!,(IF(C18=[28]Data!#REF!,[28]Data!#REF!,(IF(C18=[28]Data!#REF!,[28]Data!#REF!,(IF(C18=[28]Data!#REF!,[28]Data!#REF!,(IF(C18=[28]Data!#REF!,[28]Data!G867,(IF(C18=[28]Data!#REF!,[28]Data!#REF!,(IF(C18=[28]Data!#REF!,[28]Data!#REF!,[28]Data!#REF!)))))))))))))))&amp;IF(C18=[28]Data!B204,[28]Data!G204,(IF(C18=[28]Data!#REF!,[28]Data!#REF!,(IF(C18=[28]Data!#REF!,[28]Data!#REF!,(IF(C18=[28]Data!#REF!,[28]Data!#REF!,(IF(C18=[28]Data!#REF!,[28]Data!#REF!,[28]Data!#REF!)))))))))</f>
        <v>#REF!</v>
      </c>
      <c r="P18" s="325"/>
      <c r="Q18" s="326"/>
      <c r="R18" s="326"/>
      <c r="S18" s="326"/>
      <c r="T18" s="326"/>
      <c r="U18" s="326"/>
      <c r="V18" s="327"/>
      <c r="W18" s="6"/>
      <c r="X18" s="130"/>
      <c r="Y18" s="131"/>
      <c r="Z18" s="131"/>
      <c r="AA18" s="131"/>
      <c r="AB18" s="131"/>
      <c r="AC18" s="131"/>
      <c r="AD18" s="131"/>
      <c r="AE18" s="131"/>
      <c r="AF18" s="131"/>
      <c r="AG18" s="131"/>
      <c r="AH18" s="131"/>
    </row>
    <row r="19" spans="1:34" s="132" customFormat="1" ht="16" customHeight="1">
      <c r="A19" s="123"/>
      <c r="B19" s="2">
        <v>1</v>
      </c>
      <c r="C19" s="133" t="s">
        <v>433</v>
      </c>
      <c r="D19" s="125" t="s">
        <v>432</v>
      </c>
      <c r="E19" s="3">
        <v>7</v>
      </c>
      <c r="F19" s="87" t="s">
        <v>196</v>
      </c>
      <c r="G19" s="92"/>
      <c r="H19" s="127">
        <v>173.91</v>
      </c>
      <c r="I19" s="97">
        <f t="shared" ref="I19:I42" si="0">IF(E19&gt;0,E19*H19,"-")</f>
        <v>1217.3699999999999</v>
      </c>
      <c r="J19" s="128" t="s">
        <v>49</v>
      </c>
      <c r="K19" s="128" t="s">
        <v>50</v>
      </c>
      <c r="L19" s="89"/>
      <c r="M19" s="129">
        <v>82</v>
      </c>
      <c r="N19" s="129">
        <f>E19*1</f>
        <v>7</v>
      </c>
      <c r="O19" s="4" t="e">
        <f>IF(C19=[28]Data!#REF!,[28]Data!#REF!,(IF(C19=[28]Data!#REF!,[28]Data!#REF!,(IF(C19=[28]Data!#REF!,[28]Data!#REF!,(IF(C19=[28]Data!B154,[28]Data!G154,(IF(C19=[28]Data!B157,[28]Data!G157,(IF(C19=[28]Data!#REF!,[28]Data!#REF!,(IF(C19=[28]Data!#REF!,[28]Data!#REF!,(IF(C19=[28]Data!#REF!,[28]Data!#REF!,[28]Data!#REF!)))))))))))))))&amp;IF(C19=[28]Data!#REF!,[28]Data!#REF!,(IF(C19=[28]Data!#REF!,[28]Data!#REF!,(IF(C19=[28]Data!#REF!,[28]Data!#REF!,(IF(C19=[28]Data!#REF!,[28]Data!#REF!,(IF(C19=[28]Data!#REF!,[28]Data!#REF!,(IF(C19=[28]Data!#REF!,[28]Data!G848,(IF(C19=[28]Data!#REF!,[28]Data!#REF!,(IF(C19=[28]Data!#REF!,[28]Data!#REF!,[28]Data!#REF!)))))))))))))))&amp;IF(C19=[28]Data!B185,[28]Data!G185,(IF(C19=[28]Data!#REF!,[28]Data!#REF!,(IF(C19=[28]Data!#REF!,[28]Data!#REF!,(IF(C19=[28]Data!#REF!,[28]Data!#REF!,(IF(C19=[28]Data!#REF!,[28]Data!#REF!,[28]Data!#REF!)))))))))</f>
        <v>#REF!</v>
      </c>
      <c r="P19" s="325" t="s">
        <v>458</v>
      </c>
      <c r="Q19" s="326"/>
      <c r="R19" s="326"/>
      <c r="S19" s="326"/>
      <c r="T19" s="326"/>
      <c r="U19" s="326"/>
      <c r="V19" s="327"/>
      <c r="W19" s="6"/>
      <c r="X19" s="130">
        <f>N19/$M$19*$AA$19</f>
        <v>4.0944451219512193E-2</v>
      </c>
      <c r="Y19" s="131"/>
      <c r="Z19" s="131"/>
      <c r="AA19" s="130">
        <f>157*65*47/1000000</f>
        <v>0.47963499999999998</v>
      </c>
      <c r="AB19" s="131"/>
      <c r="AC19" s="131"/>
      <c r="AD19" s="131"/>
      <c r="AE19" s="131"/>
      <c r="AF19" s="131"/>
      <c r="AG19" s="131"/>
      <c r="AH19" s="131"/>
    </row>
    <row r="20" spans="1:34" s="132" customFormat="1" ht="16" customHeight="1">
      <c r="A20" s="123"/>
      <c r="B20" s="2"/>
      <c r="C20" s="133" t="s">
        <v>434</v>
      </c>
      <c r="D20" s="125" t="s">
        <v>435</v>
      </c>
      <c r="E20" s="3">
        <v>4</v>
      </c>
      <c r="F20" s="87" t="s">
        <v>196</v>
      </c>
      <c r="G20" s="92"/>
      <c r="H20" s="127">
        <v>56.83</v>
      </c>
      <c r="I20" s="97">
        <f t="shared" si="0"/>
        <v>227.32</v>
      </c>
      <c r="J20" s="128" t="s">
        <v>49</v>
      </c>
      <c r="K20" s="128" t="s">
        <v>50</v>
      </c>
      <c r="L20" s="89"/>
      <c r="M20" s="129"/>
      <c r="N20" s="129">
        <f t="shared" ref="N20:N31" si="1">E20*2</f>
        <v>8</v>
      </c>
      <c r="O20" s="4"/>
      <c r="P20" s="209"/>
      <c r="Q20" s="210"/>
      <c r="R20" s="210"/>
      <c r="S20" s="210"/>
      <c r="T20" s="210"/>
      <c r="U20" s="210"/>
      <c r="V20" s="211"/>
      <c r="W20" s="6"/>
      <c r="X20" s="130">
        <f t="shared" ref="X20:X31" si="2">N20/$M$19*$AA$19</f>
        <v>4.6793658536585368E-2</v>
      </c>
      <c r="Y20" s="131"/>
      <c r="Z20" s="131"/>
      <c r="AA20" s="168"/>
      <c r="AB20" s="131"/>
      <c r="AC20" s="131"/>
      <c r="AD20" s="131"/>
      <c r="AE20" s="131"/>
      <c r="AF20" s="131"/>
      <c r="AG20" s="131"/>
      <c r="AH20" s="131"/>
    </row>
    <row r="21" spans="1:34" s="132" customFormat="1" ht="16" customHeight="1">
      <c r="A21" s="123"/>
      <c r="B21" s="2"/>
      <c r="C21" s="133" t="s">
        <v>436</v>
      </c>
      <c r="D21" s="125" t="s">
        <v>438</v>
      </c>
      <c r="E21" s="3">
        <v>4</v>
      </c>
      <c r="F21" s="87" t="s">
        <v>196</v>
      </c>
      <c r="G21" s="92"/>
      <c r="H21" s="127">
        <v>23.82</v>
      </c>
      <c r="I21" s="97">
        <f t="shared" si="0"/>
        <v>95.28</v>
      </c>
      <c r="J21" s="128" t="s">
        <v>49</v>
      </c>
      <c r="K21" s="128" t="s">
        <v>50</v>
      </c>
      <c r="L21" s="89"/>
      <c r="M21" s="129"/>
      <c r="N21" s="129">
        <f>E21*2.5</f>
        <v>10</v>
      </c>
      <c r="O21" s="4"/>
      <c r="P21" s="325"/>
      <c r="Q21" s="326"/>
      <c r="R21" s="326"/>
      <c r="S21" s="326"/>
      <c r="T21" s="326"/>
      <c r="U21" s="326"/>
      <c r="V21" s="327"/>
      <c r="W21" s="6"/>
      <c r="X21" s="130">
        <f t="shared" si="2"/>
        <v>5.8492073170731705E-2</v>
      </c>
      <c r="Y21" s="131"/>
      <c r="Z21" s="131"/>
      <c r="AA21" s="130"/>
      <c r="AB21" s="131"/>
      <c r="AC21" s="131"/>
      <c r="AD21" s="131"/>
      <c r="AE21" s="131"/>
      <c r="AF21" s="131"/>
      <c r="AG21" s="131"/>
      <c r="AH21" s="131"/>
    </row>
    <row r="22" spans="1:34" s="132" customFormat="1" ht="16" customHeight="1">
      <c r="A22" s="123"/>
      <c r="B22" s="2"/>
      <c r="C22" s="133" t="s">
        <v>437</v>
      </c>
      <c r="D22" s="125" t="s">
        <v>439</v>
      </c>
      <c r="E22" s="3">
        <v>4</v>
      </c>
      <c r="F22" s="87" t="s">
        <v>196</v>
      </c>
      <c r="G22" s="92"/>
      <c r="H22" s="127">
        <v>17.329999999999998</v>
      </c>
      <c r="I22" s="97">
        <f t="shared" si="0"/>
        <v>69.319999999999993</v>
      </c>
      <c r="J22" s="128" t="s">
        <v>49</v>
      </c>
      <c r="K22" s="128" t="s">
        <v>50</v>
      </c>
      <c r="L22" s="89"/>
      <c r="M22" s="129"/>
      <c r="N22" s="129">
        <f>E22*2.5</f>
        <v>10</v>
      </c>
      <c r="O22" s="4"/>
      <c r="P22" s="209"/>
      <c r="Q22" s="210"/>
      <c r="R22" s="210"/>
      <c r="S22" s="210"/>
      <c r="T22" s="210"/>
      <c r="U22" s="210"/>
      <c r="V22" s="211"/>
      <c r="W22" s="6"/>
      <c r="X22" s="130">
        <f t="shared" si="2"/>
        <v>5.8492073170731705E-2</v>
      </c>
      <c r="Y22" s="131"/>
      <c r="Z22" s="131"/>
      <c r="AA22" s="168"/>
      <c r="AB22" s="131"/>
      <c r="AC22" s="131"/>
      <c r="AD22" s="131"/>
      <c r="AE22" s="131"/>
      <c r="AF22" s="131"/>
      <c r="AG22" s="131"/>
      <c r="AH22" s="131"/>
    </row>
    <row r="23" spans="1:34" s="132" customFormat="1" ht="16" customHeight="1">
      <c r="A23" s="123"/>
      <c r="B23" s="2"/>
      <c r="C23" s="144" t="s">
        <v>440</v>
      </c>
      <c r="D23" s="125" t="s">
        <v>441</v>
      </c>
      <c r="E23" s="3">
        <v>4</v>
      </c>
      <c r="F23" s="87" t="s">
        <v>196</v>
      </c>
      <c r="G23" s="92"/>
      <c r="H23" s="127">
        <v>84.88</v>
      </c>
      <c r="I23" s="97">
        <f t="shared" si="0"/>
        <v>339.52</v>
      </c>
      <c r="J23" s="128" t="s">
        <v>49</v>
      </c>
      <c r="K23" s="128" t="s">
        <v>50</v>
      </c>
      <c r="L23" s="89"/>
      <c r="M23" s="129"/>
      <c r="N23" s="129">
        <f t="shared" si="1"/>
        <v>8</v>
      </c>
      <c r="O23" s="4"/>
      <c r="P23" s="325"/>
      <c r="Q23" s="326"/>
      <c r="R23" s="326"/>
      <c r="S23" s="326"/>
      <c r="T23" s="326"/>
      <c r="U23" s="326"/>
      <c r="V23" s="5"/>
      <c r="W23" s="6"/>
      <c r="X23" s="130">
        <f t="shared" si="2"/>
        <v>4.6793658536585368E-2</v>
      </c>
      <c r="Y23" s="131"/>
      <c r="Z23" s="131"/>
      <c r="AA23" s="131"/>
      <c r="AB23" s="131"/>
      <c r="AC23" s="131"/>
      <c r="AD23" s="131"/>
      <c r="AE23" s="131"/>
      <c r="AF23" s="131"/>
      <c r="AG23" s="131"/>
      <c r="AH23" s="131"/>
    </row>
    <row r="24" spans="1:34" s="132" customFormat="1" ht="16" customHeight="1">
      <c r="A24" s="123"/>
      <c r="B24" s="2"/>
      <c r="C24" s="144" t="s">
        <v>442</v>
      </c>
      <c r="D24" s="125" t="s">
        <v>443</v>
      </c>
      <c r="E24" s="3">
        <v>3</v>
      </c>
      <c r="F24" s="87" t="s">
        <v>196</v>
      </c>
      <c r="G24" s="138"/>
      <c r="H24" s="127">
        <v>194.51</v>
      </c>
      <c r="I24" s="97">
        <f t="shared" si="0"/>
        <v>583.53</v>
      </c>
      <c r="J24" s="128" t="s">
        <v>49</v>
      </c>
      <c r="K24" s="128" t="s">
        <v>50</v>
      </c>
      <c r="L24" s="89"/>
      <c r="M24" s="129"/>
      <c r="N24" s="129">
        <f t="shared" si="1"/>
        <v>6</v>
      </c>
      <c r="O24" s="4"/>
      <c r="P24" s="325"/>
      <c r="Q24" s="326"/>
      <c r="R24" s="326"/>
      <c r="S24" s="326"/>
      <c r="T24" s="326"/>
      <c r="U24" s="326"/>
      <c r="V24" s="327"/>
      <c r="W24" s="6"/>
      <c r="X24" s="130">
        <f t="shared" si="2"/>
        <v>3.5095243902439018E-2</v>
      </c>
      <c r="Y24" s="131"/>
      <c r="Z24" s="131"/>
      <c r="AA24" s="130"/>
      <c r="AB24" s="131"/>
      <c r="AC24" s="131"/>
      <c r="AD24" s="131"/>
      <c r="AE24" s="131"/>
      <c r="AF24" s="131"/>
      <c r="AG24" s="131"/>
      <c r="AH24" s="131"/>
    </row>
    <row r="25" spans="1:34" s="132" customFormat="1" ht="16" customHeight="1">
      <c r="A25" s="123"/>
      <c r="B25" s="2"/>
      <c r="C25" s="144" t="s">
        <v>444</v>
      </c>
      <c r="D25" s="125" t="s">
        <v>446</v>
      </c>
      <c r="E25" s="3">
        <v>3</v>
      </c>
      <c r="F25" s="87" t="s">
        <v>196</v>
      </c>
      <c r="G25" s="92"/>
      <c r="H25" s="127">
        <v>71.650000000000006</v>
      </c>
      <c r="I25" s="97">
        <f t="shared" si="0"/>
        <v>214.95000000000002</v>
      </c>
      <c r="J25" s="128" t="s">
        <v>49</v>
      </c>
      <c r="K25" s="128" t="s">
        <v>50</v>
      </c>
      <c r="L25" s="89"/>
      <c r="M25" s="129"/>
      <c r="N25" s="129">
        <f t="shared" ref="N25:N30" si="3">E25*1</f>
        <v>3</v>
      </c>
      <c r="O25" s="4"/>
      <c r="P25" s="325"/>
      <c r="Q25" s="326"/>
      <c r="R25" s="326"/>
      <c r="S25" s="326"/>
      <c r="T25" s="326"/>
      <c r="U25" s="326"/>
      <c r="V25" s="327"/>
      <c r="W25" s="6"/>
      <c r="X25" s="130">
        <f t="shared" si="2"/>
        <v>1.7547621951219509E-2</v>
      </c>
      <c r="Y25" s="131"/>
      <c r="Z25" s="131"/>
      <c r="AA25" s="130"/>
      <c r="AB25" s="131"/>
      <c r="AC25" s="131"/>
      <c r="AD25" s="131"/>
      <c r="AE25" s="131"/>
      <c r="AF25" s="131"/>
      <c r="AG25" s="131"/>
      <c r="AH25" s="131"/>
    </row>
    <row r="26" spans="1:34" s="132" customFormat="1" ht="16" customHeight="1">
      <c r="A26" s="123"/>
      <c r="B26" s="2"/>
      <c r="C26" s="144" t="s">
        <v>445</v>
      </c>
      <c r="D26" s="125" t="s">
        <v>447</v>
      </c>
      <c r="E26" s="3">
        <v>3</v>
      </c>
      <c r="F26" s="87" t="s">
        <v>196</v>
      </c>
      <c r="G26" s="138"/>
      <c r="H26" s="127">
        <v>71.650000000000006</v>
      </c>
      <c r="I26" s="97">
        <f t="shared" si="0"/>
        <v>214.95000000000002</v>
      </c>
      <c r="J26" s="128" t="s">
        <v>49</v>
      </c>
      <c r="K26" s="128" t="s">
        <v>50</v>
      </c>
      <c r="L26" s="89"/>
      <c r="M26" s="129"/>
      <c r="N26" s="129">
        <f t="shared" si="3"/>
        <v>3</v>
      </c>
      <c r="O26" s="4"/>
      <c r="P26" s="325"/>
      <c r="Q26" s="326"/>
      <c r="R26" s="326"/>
      <c r="S26" s="326"/>
      <c r="T26" s="326"/>
      <c r="U26" s="326"/>
      <c r="V26" s="327"/>
      <c r="W26" s="6"/>
      <c r="X26" s="130">
        <f t="shared" si="2"/>
        <v>1.7547621951219509E-2</v>
      </c>
      <c r="Y26" s="131"/>
      <c r="Z26" s="131"/>
      <c r="AA26" s="130"/>
      <c r="AB26" s="131"/>
      <c r="AC26" s="131"/>
      <c r="AD26" s="131"/>
      <c r="AE26" s="131"/>
      <c r="AF26" s="131"/>
      <c r="AG26" s="131"/>
      <c r="AH26" s="131"/>
    </row>
    <row r="27" spans="1:34" s="132" customFormat="1" ht="16" customHeight="1">
      <c r="A27" s="123"/>
      <c r="B27" s="2"/>
      <c r="C27" s="144" t="s">
        <v>448</v>
      </c>
      <c r="D27" s="125" t="s">
        <v>450</v>
      </c>
      <c r="E27" s="3">
        <v>3</v>
      </c>
      <c r="F27" s="87" t="s">
        <v>196</v>
      </c>
      <c r="G27" s="138"/>
      <c r="H27" s="127">
        <v>35.29</v>
      </c>
      <c r="I27" s="97">
        <f t="shared" si="0"/>
        <v>105.87</v>
      </c>
      <c r="J27" s="128" t="s">
        <v>49</v>
      </c>
      <c r="K27" s="128" t="s">
        <v>50</v>
      </c>
      <c r="L27" s="89"/>
      <c r="M27" s="129"/>
      <c r="N27" s="129">
        <f t="shared" si="3"/>
        <v>3</v>
      </c>
      <c r="O27" s="4"/>
      <c r="P27" s="325"/>
      <c r="Q27" s="326"/>
      <c r="R27" s="326"/>
      <c r="S27" s="326"/>
      <c r="T27" s="326"/>
      <c r="U27" s="326"/>
      <c r="V27" s="327"/>
      <c r="W27" s="6"/>
      <c r="X27" s="130">
        <f t="shared" si="2"/>
        <v>1.7547621951219509E-2</v>
      </c>
      <c r="Y27" s="131"/>
      <c r="Z27" s="131"/>
      <c r="AA27" s="130"/>
      <c r="AB27" s="131"/>
      <c r="AC27" s="131"/>
      <c r="AD27" s="131"/>
      <c r="AE27" s="131"/>
      <c r="AF27" s="131"/>
      <c r="AG27" s="131"/>
      <c r="AH27" s="131"/>
    </row>
    <row r="28" spans="1:34" s="132" customFormat="1" ht="16" customHeight="1">
      <c r="A28" s="123"/>
      <c r="B28" s="2"/>
      <c r="C28" s="144" t="s">
        <v>449</v>
      </c>
      <c r="D28" s="125" t="s">
        <v>451</v>
      </c>
      <c r="E28" s="3">
        <v>3</v>
      </c>
      <c r="F28" s="87" t="s">
        <v>196</v>
      </c>
      <c r="G28" s="92"/>
      <c r="H28" s="127">
        <v>35.29</v>
      </c>
      <c r="I28" s="97">
        <f t="shared" si="0"/>
        <v>105.87</v>
      </c>
      <c r="J28" s="128" t="s">
        <v>49</v>
      </c>
      <c r="K28" s="128" t="s">
        <v>50</v>
      </c>
      <c r="L28" s="89"/>
      <c r="M28" s="129"/>
      <c r="N28" s="129">
        <f t="shared" si="3"/>
        <v>3</v>
      </c>
      <c r="O28" s="4"/>
      <c r="P28" s="325"/>
      <c r="Q28" s="326"/>
      <c r="R28" s="326"/>
      <c r="S28" s="326"/>
      <c r="T28" s="326"/>
      <c r="U28" s="326"/>
      <c r="V28" s="327"/>
      <c r="W28" s="6"/>
      <c r="X28" s="130">
        <f t="shared" si="2"/>
        <v>1.7547621951219509E-2</v>
      </c>
      <c r="Y28" s="131"/>
      <c r="Z28" s="131"/>
      <c r="AA28" s="130"/>
      <c r="AB28" s="131"/>
      <c r="AC28" s="131"/>
      <c r="AD28" s="131"/>
      <c r="AE28" s="131"/>
      <c r="AF28" s="131"/>
      <c r="AG28" s="131"/>
      <c r="AH28" s="131"/>
    </row>
    <row r="29" spans="1:34" s="132" customFormat="1" ht="16" customHeight="1">
      <c r="A29" s="123"/>
      <c r="B29" s="2"/>
      <c r="C29" s="144" t="s">
        <v>452</v>
      </c>
      <c r="D29" s="125" t="s">
        <v>455</v>
      </c>
      <c r="E29" s="3">
        <v>4</v>
      </c>
      <c r="F29" s="87" t="s">
        <v>196</v>
      </c>
      <c r="G29" s="92"/>
      <c r="H29" s="127">
        <v>54.99</v>
      </c>
      <c r="I29" s="97">
        <f t="shared" si="0"/>
        <v>219.96</v>
      </c>
      <c r="J29" s="128" t="s">
        <v>49</v>
      </c>
      <c r="K29" s="128" t="s">
        <v>50</v>
      </c>
      <c r="L29" s="89"/>
      <c r="M29" s="129"/>
      <c r="N29" s="129">
        <f t="shared" si="3"/>
        <v>4</v>
      </c>
      <c r="O29" s="4"/>
      <c r="P29" s="325"/>
      <c r="Q29" s="326"/>
      <c r="R29" s="326"/>
      <c r="S29" s="326"/>
      <c r="T29" s="326"/>
      <c r="U29" s="326"/>
      <c r="V29" s="327"/>
      <c r="W29" s="6"/>
      <c r="X29" s="130">
        <f t="shared" si="2"/>
        <v>2.3396829268292684E-2</v>
      </c>
      <c r="Y29" s="131"/>
      <c r="Z29" s="131"/>
      <c r="AA29" s="130"/>
      <c r="AB29" s="131"/>
      <c r="AC29" s="131"/>
      <c r="AD29" s="131"/>
      <c r="AE29" s="131"/>
      <c r="AF29" s="131"/>
      <c r="AG29" s="131"/>
      <c r="AH29" s="131"/>
    </row>
    <row r="30" spans="1:34" s="132" customFormat="1" ht="16" customHeight="1">
      <c r="A30" s="123"/>
      <c r="B30" s="2"/>
      <c r="C30" s="144" t="s">
        <v>453</v>
      </c>
      <c r="D30" s="125" t="s">
        <v>456</v>
      </c>
      <c r="E30" s="3">
        <v>4</v>
      </c>
      <c r="F30" s="87" t="s">
        <v>196</v>
      </c>
      <c r="G30" s="92"/>
      <c r="H30" s="127">
        <v>54.99</v>
      </c>
      <c r="I30" s="97">
        <f t="shared" si="0"/>
        <v>219.96</v>
      </c>
      <c r="J30" s="128" t="s">
        <v>49</v>
      </c>
      <c r="K30" s="128" t="s">
        <v>50</v>
      </c>
      <c r="L30" s="89"/>
      <c r="M30" s="129"/>
      <c r="N30" s="129">
        <f t="shared" si="3"/>
        <v>4</v>
      </c>
      <c r="O30" s="4"/>
      <c r="P30" s="325"/>
      <c r="Q30" s="326"/>
      <c r="R30" s="326"/>
      <c r="S30" s="326"/>
      <c r="T30" s="326"/>
      <c r="U30" s="326"/>
      <c r="V30" s="327"/>
      <c r="W30" s="6"/>
      <c r="X30" s="130">
        <f t="shared" si="2"/>
        <v>2.3396829268292684E-2</v>
      </c>
      <c r="Y30" s="131"/>
      <c r="Z30" s="131"/>
      <c r="AA30" s="130"/>
      <c r="AB30" s="131"/>
      <c r="AC30" s="131"/>
      <c r="AD30" s="131"/>
      <c r="AE30" s="131"/>
      <c r="AF30" s="131"/>
      <c r="AG30" s="131"/>
      <c r="AH30" s="131"/>
    </row>
    <row r="31" spans="1:34" s="132" customFormat="1" ht="16" customHeight="1">
      <c r="A31" s="123"/>
      <c r="B31" s="2"/>
      <c r="C31" s="144" t="s">
        <v>454</v>
      </c>
      <c r="D31" s="125" t="s">
        <v>457</v>
      </c>
      <c r="E31" s="3">
        <v>3</v>
      </c>
      <c r="F31" s="87" t="s">
        <v>196</v>
      </c>
      <c r="G31" s="92"/>
      <c r="H31" s="127">
        <v>57.32</v>
      </c>
      <c r="I31" s="97">
        <f t="shared" si="0"/>
        <v>171.96</v>
      </c>
      <c r="J31" s="128" t="s">
        <v>49</v>
      </c>
      <c r="K31" s="128" t="s">
        <v>50</v>
      </c>
      <c r="L31" s="89"/>
      <c r="M31" s="129"/>
      <c r="N31" s="129">
        <f t="shared" si="1"/>
        <v>6</v>
      </c>
      <c r="O31" s="4"/>
      <c r="P31" s="325"/>
      <c r="Q31" s="326"/>
      <c r="R31" s="326"/>
      <c r="S31" s="326"/>
      <c r="T31" s="326"/>
      <c r="U31" s="326"/>
      <c r="V31" s="327"/>
      <c r="W31" s="6"/>
      <c r="X31" s="130">
        <f t="shared" si="2"/>
        <v>3.5095243902439018E-2</v>
      </c>
      <c r="Y31" s="131"/>
      <c r="Z31" s="131"/>
      <c r="AA31" s="130"/>
      <c r="AB31" s="131"/>
      <c r="AC31" s="131"/>
      <c r="AD31" s="131"/>
      <c r="AE31" s="131"/>
      <c r="AF31" s="131"/>
      <c r="AG31" s="131"/>
      <c r="AH31" s="131"/>
    </row>
    <row r="32" spans="1:34" s="132" customFormat="1" ht="16" customHeight="1">
      <c r="A32" s="123"/>
      <c r="B32" s="2"/>
      <c r="C32" s="144"/>
      <c r="D32" s="125"/>
      <c r="E32" s="3"/>
      <c r="F32" s="87"/>
      <c r="G32" s="92"/>
      <c r="H32" s="127"/>
      <c r="I32" s="97"/>
      <c r="J32" s="128"/>
      <c r="K32" s="128"/>
      <c r="L32" s="89"/>
      <c r="M32" s="129"/>
      <c r="N32" s="129"/>
      <c r="O32" s="4"/>
      <c r="P32" s="325"/>
      <c r="Q32" s="326"/>
      <c r="R32" s="326"/>
      <c r="S32" s="326"/>
      <c r="T32" s="326"/>
      <c r="U32" s="326"/>
      <c r="V32" s="327"/>
      <c r="W32" s="6"/>
      <c r="X32" s="130"/>
      <c r="Y32" s="131"/>
      <c r="Z32" s="131"/>
      <c r="AA32" s="130"/>
      <c r="AB32" s="131"/>
      <c r="AC32" s="131"/>
      <c r="AD32" s="131"/>
      <c r="AE32" s="131"/>
      <c r="AF32" s="131"/>
      <c r="AG32" s="131"/>
      <c r="AH32" s="131"/>
    </row>
    <row r="33" spans="1:34" s="132" customFormat="1" ht="16" customHeight="1">
      <c r="A33" s="123"/>
      <c r="B33" s="2"/>
      <c r="C33" s="124" t="s">
        <v>431</v>
      </c>
      <c r="D33" s="125"/>
      <c r="E33" s="126"/>
      <c r="F33" s="87"/>
      <c r="G33" s="88"/>
      <c r="H33" s="127"/>
      <c r="I33" s="97"/>
      <c r="J33" s="128"/>
      <c r="K33" s="128"/>
      <c r="L33" s="89"/>
      <c r="M33" s="129"/>
      <c r="N33" s="129"/>
      <c r="O33" s="4" t="e">
        <f>IF(C33=[28]Data!#REF!,[28]Data!#REF!,(IF(C33=[28]Data!#REF!,[28]Data!#REF!,(IF(C33=[28]Data!#REF!,[28]Data!#REF!,(IF(C33=[28]Data!B188,[28]Data!G188,(IF(C33=[28]Data!B191,[28]Data!G191,(IF(C33=[28]Data!#REF!,[28]Data!#REF!,(IF(C33=[28]Data!#REF!,[28]Data!#REF!,(IF(C33=[28]Data!#REF!,[28]Data!#REF!,[28]Data!#REF!)))))))))))))))&amp;IF(C33=[28]Data!#REF!,[28]Data!#REF!,(IF(C33=[28]Data!#REF!,[28]Data!#REF!,(IF(C33=[28]Data!#REF!,[28]Data!#REF!,(IF(C33=[28]Data!#REF!,[28]Data!#REF!,(IF(C33=[28]Data!#REF!,[28]Data!#REF!,(IF(C33=[28]Data!#REF!,[28]Data!G882,(IF(C33=[28]Data!#REF!,[28]Data!#REF!,(IF(C33=[28]Data!#REF!,[28]Data!#REF!,[28]Data!#REF!)))))))))))))))&amp;IF(C33=[28]Data!B219,[28]Data!G219,(IF(C33=[28]Data!#REF!,[28]Data!#REF!,(IF(C33=[28]Data!#REF!,[28]Data!#REF!,(IF(C33=[28]Data!#REF!,[28]Data!#REF!,(IF(C33=[28]Data!#REF!,[28]Data!#REF!,[28]Data!#REF!)))))))))</f>
        <v>#REF!</v>
      </c>
      <c r="P33" s="325"/>
      <c r="Q33" s="326"/>
      <c r="R33" s="326"/>
      <c r="S33" s="326"/>
      <c r="T33" s="326"/>
      <c r="U33" s="326"/>
      <c r="V33" s="327"/>
      <c r="W33" s="6"/>
      <c r="X33" s="130"/>
      <c r="Y33" s="131"/>
      <c r="Z33" s="131"/>
      <c r="AA33" s="131"/>
      <c r="AB33" s="131"/>
      <c r="AC33" s="131"/>
      <c r="AD33" s="131"/>
      <c r="AE33" s="131"/>
      <c r="AF33" s="131"/>
      <c r="AG33" s="131"/>
      <c r="AH33" s="131"/>
    </row>
    <row r="34" spans="1:34" s="132" customFormat="1" ht="16" customHeight="1">
      <c r="A34" s="123"/>
      <c r="B34" s="2">
        <v>2</v>
      </c>
      <c r="C34" s="133" t="s">
        <v>459</v>
      </c>
      <c r="D34" s="125" t="s">
        <v>460</v>
      </c>
      <c r="E34" s="3">
        <v>5</v>
      </c>
      <c r="F34" s="87" t="s">
        <v>196</v>
      </c>
      <c r="G34" s="92"/>
      <c r="H34" s="127">
        <v>570.01</v>
      </c>
      <c r="I34" s="97">
        <f t="shared" si="0"/>
        <v>2850.05</v>
      </c>
      <c r="J34" s="128" t="s">
        <v>49</v>
      </c>
      <c r="K34" s="128" t="s">
        <v>50</v>
      </c>
      <c r="L34" s="89"/>
      <c r="M34" s="129">
        <v>58</v>
      </c>
      <c r="N34" s="129">
        <f>E34*6</f>
        <v>30</v>
      </c>
      <c r="O34" s="4" t="e">
        <f>IF(C34=[28]Data!#REF!,[28]Data!#REF!,(IF(C34=[28]Data!#REF!,[28]Data!#REF!,(IF(C34=[28]Data!#REF!,[28]Data!#REF!,(IF(C34=[28]Data!B169,[28]Data!G169,(IF(C34=[28]Data!B172,[28]Data!G172,(IF(C34=[28]Data!#REF!,[28]Data!#REF!,(IF(C34=[28]Data!#REF!,[28]Data!#REF!,(IF(C34=[28]Data!#REF!,[28]Data!#REF!,[28]Data!#REF!)))))))))))))))&amp;IF(C34=[28]Data!#REF!,[28]Data!#REF!,(IF(C34=[28]Data!#REF!,[28]Data!#REF!,(IF(C34=[28]Data!#REF!,[28]Data!#REF!,(IF(C34=[28]Data!#REF!,[28]Data!#REF!,(IF(C34=[28]Data!#REF!,[28]Data!#REF!,(IF(C34=[28]Data!#REF!,[28]Data!G863,(IF(C34=[28]Data!#REF!,[28]Data!#REF!,(IF(C34=[28]Data!#REF!,[28]Data!#REF!,[28]Data!#REF!)))))))))))))))&amp;IF(C34=[28]Data!B200,[28]Data!G200,(IF(C34=[28]Data!#REF!,[28]Data!#REF!,(IF(C34=[28]Data!#REF!,[28]Data!#REF!,(IF(C34=[28]Data!#REF!,[28]Data!#REF!,(IF(C34=[28]Data!#REF!,[28]Data!#REF!,[28]Data!#REF!)))))))))</f>
        <v>#REF!</v>
      </c>
      <c r="P34" s="325" t="s">
        <v>465</v>
      </c>
      <c r="Q34" s="326"/>
      <c r="R34" s="326"/>
      <c r="S34" s="326"/>
      <c r="T34" s="326"/>
      <c r="U34" s="326"/>
      <c r="V34" s="327"/>
      <c r="W34" s="6"/>
      <c r="X34" s="130">
        <f>N34/$M$34*$AA$34</f>
        <v>0.30087155172413793</v>
      </c>
      <c r="Y34" s="131"/>
      <c r="Z34" s="131"/>
      <c r="AA34" s="130">
        <f>157*65*57/1000000</f>
        <v>0.58168500000000001</v>
      </c>
      <c r="AB34" s="131"/>
      <c r="AC34" s="131"/>
      <c r="AD34" s="131"/>
      <c r="AE34" s="131"/>
      <c r="AF34" s="131"/>
      <c r="AG34" s="131"/>
      <c r="AH34" s="131"/>
    </row>
    <row r="35" spans="1:34" s="132" customFormat="1" ht="16" customHeight="1">
      <c r="A35" s="123"/>
      <c r="B35" s="2"/>
      <c r="C35" s="144" t="s">
        <v>461</v>
      </c>
      <c r="D35" s="125" t="s">
        <v>462</v>
      </c>
      <c r="E35" s="3">
        <v>2</v>
      </c>
      <c r="F35" s="87" t="s">
        <v>196</v>
      </c>
      <c r="G35" s="92"/>
      <c r="H35" s="127">
        <v>56.01</v>
      </c>
      <c r="I35" s="97">
        <f t="shared" si="0"/>
        <v>112.02</v>
      </c>
      <c r="J35" s="128" t="s">
        <v>49</v>
      </c>
      <c r="K35" s="128" t="s">
        <v>50</v>
      </c>
      <c r="L35" s="89"/>
      <c r="M35" s="129"/>
      <c r="N35" s="129">
        <f>E35*6</f>
        <v>12</v>
      </c>
      <c r="O35" s="4"/>
      <c r="P35" s="325"/>
      <c r="Q35" s="326"/>
      <c r="R35" s="326"/>
      <c r="S35" s="326"/>
      <c r="T35" s="326"/>
      <c r="U35" s="326"/>
      <c r="V35" s="327"/>
      <c r="W35" s="6"/>
      <c r="X35" s="130">
        <f t="shared" ref="X35:X36" si="4">N35/$M$34*$AA$34</f>
        <v>0.12034862068965517</v>
      </c>
      <c r="Y35" s="131"/>
      <c r="Z35" s="131"/>
      <c r="AA35" s="131"/>
      <c r="AB35" s="131"/>
      <c r="AC35" s="131"/>
      <c r="AD35" s="131"/>
      <c r="AE35" s="131"/>
      <c r="AF35" s="131"/>
      <c r="AG35" s="131"/>
      <c r="AH35" s="131"/>
    </row>
    <row r="36" spans="1:34" s="132" customFormat="1" ht="16" customHeight="1">
      <c r="A36" s="123"/>
      <c r="B36" s="2"/>
      <c r="C36" s="144" t="s">
        <v>463</v>
      </c>
      <c r="D36" s="125" t="s">
        <v>464</v>
      </c>
      <c r="E36" s="3">
        <v>10</v>
      </c>
      <c r="F36" s="87" t="s">
        <v>196</v>
      </c>
      <c r="G36" s="92"/>
      <c r="H36" s="127">
        <v>11.75</v>
      </c>
      <c r="I36" s="97">
        <f t="shared" si="0"/>
        <v>117.5</v>
      </c>
      <c r="J36" s="128" t="s">
        <v>49</v>
      </c>
      <c r="K36" s="128" t="s">
        <v>50</v>
      </c>
      <c r="L36" s="89"/>
      <c r="M36" s="129"/>
      <c r="N36" s="129">
        <f t="shared" ref="N36" si="5">E36*1</f>
        <v>10</v>
      </c>
      <c r="O36" s="4"/>
      <c r="P36" s="325"/>
      <c r="Q36" s="326"/>
      <c r="R36" s="326"/>
      <c r="S36" s="326"/>
      <c r="T36" s="326"/>
      <c r="U36" s="326"/>
      <c r="V36" s="327"/>
      <c r="W36" s="6"/>
      <c r="X36" s="130">
        <f t="shared" si="4"/>
        <v>0.10029051724137932</v>
      </c>
      <c r="Y36" s="131"/>
      <c r="Z36" s="131"/>
      <c r="AA36" s="130"/>
      <c r="AB36" s="131"/>
      <c r="AC36" s="131"/>
      <c r="AD36" s="131"/>
      <c r="AE36" s="131"/>
      <c r="AF36" s="131"/>
      <c r="AG36" s="131"/>
      <c r="AH36" s="131"/>
    </row>
    <row r="37" spans="1:34" s="132" customFormat="1" ht="16" customHeight="1">
      <c r="A37" s="123"/>
      <c r="B37" s="2"/>
      <c r="C37" s="144"/>
      <c r="D37" s="125"/>
      <c r="E37" s="3"/>
      <c r="F37" s="87"/>
      <c r="G37" s="92"/>
      <c r="H37" s="127"/>
      <c r="I37" s="97"/>
      <c r="J37" s="128"/>
      <c r="K37" s="128"/>
      <c r="L37" s="89"/>
      <c r="M37" s="129"/>
      <c r="N37" s="129"/>
      <c r="O37" s="4"/>
      <c r="P37" s="341"/>
      <c r="Q37" s="342"/>
      <c r="R37" s="342"/>
      <c r="S37" s="342"/>
      <c r="T37" s="342"/>
      <c r="U37" s="342"/>
      <c r="V37" s="343"/>
      <c r="W37" s="6"/>
      <c r="X37" s="130"/>
      <c r="Y37" s="131"/>
      <c r="Z37" s="131"/>
      <c r="AA37" s="130"/>
      <c r="AB37" s="131"/>
      <c r="AC37" s="131"/>
      <c r="AD37" s="131"/>
      <c r="AE37" s="131"/>
      <c r="AF37" s="131"/>
      <c r="AG37" s="131"/>
      <c r="AH37" s="131"/>
    </row>
    <row r="38" spans="1:34" s="132" customFormat="1" ht="16" customHeight="1">
      <c r="A38" s="123"/>
      <c r="B38" s="2"/>
      <c r="C38" s="124" t="s">
        <v>404</v>
      </c>
      <c r="D38" s="125"/>
      <c r="E38" s="3"/>
      <c r="F38" s="87"/>
      <c r="G38" s="92"/>
      <c r="H38" s="127"/>
      <c r="I38" s="97"/>
      <c r="J38" s="128"/>
      <c r="K38" s="128"/>
      <c r="L38" s="89"/>
      <c r="M38" s="129"/>
      <c r="N38" s="129"/>
      <c r="O38" s="4"/>
      <c r="P38" s="325"/>
      <c r="Q38" s="326"/>
      <c r="R38" s="326"/>
      <c r="S38" s="326"/>
      <c r="T38" s="326"/>
      <c r="U38" s="326"/>
      <c r="V38" s="327"/>
      <c r="W38" s="6"/>
      <c r="X38" s="130"/>
      <c r="Y38" s="131"/>
      <c r="Z38" s="131"/>
      <c r="AA38" s="130"/>
      <c r="AB38" s="131"/>
      <c r="AC38" s="131"/>
      <c r="AD38" s="131"/>
      <c r="AE38" s="131"/>
      <c r="AF38" s="131"/>
      <c r="AG38" s="131"/>
      <c r="AH38" s="131"/>
    </row>
    <row r="39" spans="1:34" s="132" customFormat="1" ht="16" customHeight="1">
      <c r="A39" s="123"/>
      <c r="B39" s="2">
        <v>3</v>
      </c>
      <c r="C39" s="133" t="s">
        <v>405</v>
      </c>
      <c r="D39" s="125" t="s">
        <v>406</v>
      </c>
      <c r="E39" s="3">
        <v>20</v>
      </c>
      <c r="F39" s="87" t="s">
        <v>196</v>
      </c>
      <c r="G39" s="92"/>
      <c r="H39" s="127">
        <v>78.900000000000006</v>
      </c>
      <c r="I39" s="97">
        <f t="shared" si="0"/>
        <v>1578</v>
      </c>
      <c r="J39" s="128" t="s">
        <v>49</v>
      </c>
      <c r="K39" s="128" t="s">
        <v>50</v>
      </c>
      <c r="L39" s="89"/>
      <c r="M39" s="129">
        <v>91</v>
      </c>
      <c r="N39" s="129">
        <f>E39*4</f>
        <v>80</v>
      </c>
      <c r="O39" s="4"/>
      <c r="P39" s="325" t="s">
        <v>407</v>
      </c>
      <c r="Q39" s="326"/>
      <c r="R39" s="326"/>
      <c r="S39" s="326"/>
      <c r="T39" s="326"/>
      <c r="U39" s="326"/>
      <c r="V39" s="327"/>
      <c r="W39" s="6"/>
      <c r="X39" s="130">
        <f>N39/$M$39*$AA$39</f>
        <v>1.1291516483516484</v>
      </c>
      <c r="Y39" s="131"/>
      <c r="Z39" s="131"/>
      <c r="AA39" s="130">
        <f>145*103*86/1000000</f>
        <v>1.2844100000000001</v>
      </c>
      <c r="AB39" s="131"/>
      <c r="AC39" s="131"/>
      <c r="AD39" s="131"/>
      <c r="AE39" s="131"/>
      <c r="AF39" s="131"/>
      <c r="AG39" s="131"/>
      <c r="AH39" s="131"/>
    </row>
    <row r="40" spans="1:34" s="132" customFormat="1" ht="16" customHeight="1">
      <c r="A40" s="123"/>
      <c r="B40" s="2"/>
      <c r="C40" s="124"/>
      <c r="D40" s="125"/>
      <c r="E40" s="3"/>
      <c r="F40" s="87"/>
      <c r="G40" s="92"/>
      <c r="H40" s="127"/>
      <c r="I40" s="97"/>
      <c r="J40" s="128"/>
      <c r="K40" s="128"/>
      <c r="L40" s="89"/>
      <c r="M40" s="129"/>
      <c r="N40" s="129"/>
      <c r="O40" s="4"/>
      <c r="P40" s="214"/>
      <c r="Q40" s="215"/>
      <c r="R40" s="215"/>
      <c r="S40" s="215"/>
      <c r="T40" s="215"/>
      <c r="U40" s="215"/>
      <c r="V40" s="216"/>
      <c r="W40" s="6"/>
      <c r="X40" s="130"/>
      <c r="Y40" s="131"/>
      <c r="Z40" s="131"/>
      <c r="AA40" s="130"/>
      <c r="AB40" s="131"/>
      <c r="AC40" s="131"/>
      <c r="AD40" s="131"/>
      <c r="AE40" s="131"/>
      <c r="AF40" s="131"/>
      <c r="AG40" s="131"/>
      <c r="AH40" s="131"/>
    </row>
    <row r="41" spans="1:34" s="132" customFormat="1" ht="16" customHeight="1">
      <c r="A41" s="123"/>
      <c r="B41" s="2"/>
      <c r="C41" s="124" t="s">
        <v>403</v>
      </c>
      <c r="D41" s="125"/>
      <c r="E41" s="3"/>
      <c r="F41" s="87"/>
      <c r="G41" s="92"/>
      <c r="H41" s="127"/>
      <c r="I41" s="97"/>
      <c r="J41" s="128"/>
      <c r="K41" s="128"/>
      <c r="L41" s="89"/>
      <c r="M41" s="129"/>
      <c r="N41" s="129"/>
      <c r="O41" s="4"/>
      <c r="P41" s="209"/>
      <c r="Q41" s="210"/>
      <c r="R41" s="210"/>
      <c r="S41" s="210"/>
      <c r="T41" s="210"/>
      <c r="U41" s="210"/>
      <c r="V41" s="211"/>
      <c r="W41" s="6"/>
      <c r="X41" s="130"/>
      <c r="Y41" s="131"/>
      <c r="Z41" s="131"/>
      <c r="AA41" s="130"/>
      <c r="AB41" s="131"/>
      <c r="AC41" s="131"/>
      <c r="AD41" s="131"/>
      <c r="AE41" s="131"/>
      <c r="AF41" s="131"/>
      <c r="AG41" s="131"/>
      <c r="AH41" s="131"/>
    </row>
    <row r="42" spans="1:34" s="132" customFormat="1" ht="16" customHeight="1">
      <c r="A42" s="123"/>
      <c r="B42" s="2">
        <v>4</v>
      </c>
      <c r="C42" s="144" t="s">
        <v>466</v>
      </c>
      <c r="D42" s="125" t="s">
        <v>467</v>
      </c>
      <c r="E42" s="3">
        <v>1</v>
      </c>
      <c r="F42" s="87" t="s">
        <v>196</v>
      </c>
      <c r="G42" s="92"/>
      <c r="H42" s="127">
        <v>230.58</v>
      </c>
      <c r="I42" s="97">
        <f t="shared" si="0"/>
        <v>230.58</v>
      </c>
      <c r="J42" s="128" t="s">
        <v>49</v>
      </c>
      <c r="K42" s="128" t="s">
        <v>50</v>
      </c>
      <c r="L42" s="89"/>
      <c r="M42" s="129">
        <v>32</v>
      </c>
      <c r="N42" s="129">
        <f>E42*30</f>
        <v>30</v>
      </c>
      <c r="O42" s="4"/>
      <c r="P42" s="325" t="s">
        <v>402</v>
      </c>
      <c r="Q42" s="326"/>
      <c r="R42" s="326"/>
      <c r="S42" s="326"/>
      <c r="T42" s="326"/>
      <c r="U42" s="326"/>
      <c r="V42" s="327"/>
      <c r="W42" s="6"/>
      <c r="X42" s="130">
        <f>N42/$M$42*$AA$42</f>
        <v>0.1290375</v>
      </c>
      <c r="Y42" s="131"/>
      <c r="Z42" s="131"/>
      <c r="AA42" s="130">
        <f>155*74*12/1000000</f>
        <v>0.13764000000000001</v>
      </c>
      <c r="AB42" s="131"/>
      <c r="AC42" s="131"/>
      <c r="AD42" s="131"/>
      <c r="AE42" s="131"/>
      <c r="AF42" s="131"/>
      <c r="AG42" s="131"/>
      <c r="AH42" s="131"/>
    </row>
    <row r="43" spans="1:34" s="132" customFormat="1" ht="16" customHeight="1">
      <c r="A43" s="123"/>
      <c r="B43" s="2"/>
      <c r="C43" s="144"/>
      <c r="D43" s="125"/>
      <c r="E43" s="3"/>
      <c r="F43" s="87"/>
      <c r="G43" s="92"/>
      <c r="H43" s="127"/>
      <c r="I43" s="97"/>
      <c r="J43" s="128"/>
      <c r="K43" s="128"/>
      <c r="L43" s="89"/>
      <c r="M43" s="129"/>
      <c r="N43" s="129"/>
      <c r="O43" s="4"/>
      <c r="P43" s="325"/>
      <c r="Q43" s="326"/>
      <c r="R43" s="326"/>
      <c r="S43" s="326"/>
      <c r="T43" s="326"/>
      <c r="U43" s="326"/>
      <c r="V43" s="327"/>
      <c r="W43" s="6"/>
      <c r="X43" s="130"/>
      <c r="Y43" s="131"/>
      <c r="Z43" s="131"/>
      <c r="AA43" s="130"/>
      <c r="AB43" s="131"/>
      <c r="AC43" s="131"/>
      <c r="AD43" s="131"/>
      <c r="AE43" s="131"/>
      <c r="AF43" s="131"/>
      <c r="AG43" s="131"/>
      <c r="AH43" s="131"/>
    </row>
    <row r="44" spans="1:34" s="132" customFormat="1" ht="16" customHeight="1">
      <c r="A44" s="123"/>
      <c r="B44" s="2"/>
      <c r="C44" s="124" t="s">
        <v>403</v>
      </c>
      <c r="D44" s="125"/>
      <c r="E44" s="3"/>
      <c r="F44" s="87"/>
      <c r="G44" s="92"/>
      <c r="H44" s="127"/>
      <c r="I44" s="97"/>
      <c r="J44" s="128"/>
      <c r="K44" s="128"/>
      <c r="L44" s="89"/>
      <c r="M44" s="129"/>
      <c r="N44" s="129"/>
      <c r="O44" s="4"/>
      <c r="P44" s="209"/>
      <c r="Q44" s="210"/>
      <c r="R44" s="210"/>
      <c r="S44" s="210"/>
      <c r="T44" s="210"/>
      <c r="U44" s="210"/>
      <c r="V44" s="211"/>
      <c r="W44" s="6"/>
      <c r="X44" s="130"/>
      <c r="Y44" s="131"/>
      <c r="Z44" s="131"/>
      <c r="AA44" s="130"/>
      <c r="AB44" s="131"/>
      <c r="AC44" s="131"/>
      <c r="AD44" s="131"/>
      <c r="AE44" s="131"/>
      <c r="AF44" s="131"/>
      <c r="AG44" s="131"/>
      <c r="AH44" s="131"/>
    </row>
    <row r="45" spans="1:34" s="132" customFormat="1" ht="16" customHeight="1">
      <c r="A45" s="123"/>
      <c r="B45" s="2">
        <v>5</v>
      </c>
      <c r="C45" s="144" t="s">
        <v>466</v>
      </c>
      <c r="D45" s="125" t="s">
        <v>467</v>
      </c>
      <c r="E45" s="3">
        <v>1</v>
      </c>
      <c r="F45" s="87" t="s">
        <v>196</v>
      </c>
      <c r="G45" s="92"/>
      <c r="H45" s="127">
        <v>230.58</v>
      </c>
      <c r="I45" s="97">
        <f t="shared" ref="I45" si="6">IF(E45&gt;0,E45*H45,"-")</f>
        <v>230.58</v>
      </c>
      <c r="J45" s="128" t="s">
        <v>49</v>
      </c>
      <c r="K45" s="128" t="s">
        <v>50</v>
      </c>
      <c r="L45" s="89"/>
      <c r="M45" s="129">
        <v>32</v>
      </c>
      <c r="N45" s="129">
        <f>E45*30</f>
        <v>30</v>
      </c>
      <c r="O45" s="4"/>
      <c r="P45" s="325" t="s">
        <v>402</v>
      </c>
      <c r="Q45" s="326"/>
      <c r="R45" s="326"/>
      <c r="S45" s="326"/>
      <c r="T45" s="326"/>
      <c r="U45" s="326"/>
      <c r="V45" s="327"/>
      <c r="W45" s="6"/>
      <c r="X45" s="130">
        <f>N45/$M$45*$AA$45</f>
        <v>0.1290375</v>
      </c>
      <c r="Y45" s="131"/>
      <c r="Z45" s="131"/>
      <c r="AA45" s="130">
        <f>155*74*12/1000000</f>
        <v>0.13764000000000001</v>
      </c>
      <c r="AB45" s="131"/>
      <c r="AC45" s="131"/>
      <c r="AD45" s="131"/>
      <c r="AE45" s="131"/>
      <c r="AF45" s="131"/>
      <c r="AG45" s="131"/>
      <c r="AH45" s="131"/>
    </row>
    <row r="46" spans="1:34" s="132" customFormat="1" ht="16" customHeight="1">
      <c r="A46" s="123"/>
      <c r="B46" s="2"/>
      <c r="C46" s="144"/>
      <c r="D46" s="125"/>
      <c r="E46" s="3"/>
      <c r="F46" s="87"/>
      <c r="G46" s="92"/>
      <c r="H46" s="127"/>
      <c r="I46" s="97"/>
      <c r="J46" s="128"/>
      <c r="K46" s="128"/>
      <c r="L46" s="89"/>
      <c r="M46" s="129"/>
      <c r="N46" s="129"/>
      <c r="O46" s="4"/>
      <c r="P46" s="209"/>
      <c r="Q46" s="210"/>
      <c r="R46" s="210"/>
      <c r="S46" s="210"/>
      <c r="T46" s="210"/>
      <c r="U46" s="210"/>
      <c r="V46" s="211"/>
      <c r="W46" s="6"/>
      <c r="X46" s="130"/>
      <c r="Y46" s="131"/>
      <c r="Z46" s="131"/>
      <c r="AA46" s="130"/>
      <c r="AB46" s="131"/>
      <c r="AC46" s="131"/>
      <c r="AD46" s="131"/>
      <c r="AE46" s="131"/>
      <c r="AF46" s="131"/>
      <c r="AG46" s="131"/>
      <c r="AH46" s="131"/>
    </row>
    <row r="47" spans="1:34" s="132" customFormat="1" ht="16" customHeight="1">
      <c r="A47" s="123"/>
      <c r="B47" s="2"/>
      <c r="C47" s="124" t="s">
        <v>254</v>
      </c>
      <c r="D47" s="125"/>
      <c r="E47" s="3"/>
      <c r="F47" s="87"/>
      <c r="G47" s="92"/>
      <c r="H47" s="127"/>
      <c r="I47" s="97"/>
      <c r="J47" s="128"/>
      <c r="K47" s="128"/>
      <c r="L47" s="89"/>
      <c r="M47" s="129"/>
      <c r="N47" s="129"/>
      <c r="O47" s="4"/>
      <c r="P47" s="214"/>
      <c r="Q47" s="215"/>
      <c r="R47" s="215"/>
      <c r="S47" s="215"/>
      <c r="T47" s="215"/>
      <c r="U47" s="215"/>
      <c r="V47" s="216"/>
      <c r="W47" s="6"/>
      <c r="X47" s="130"/>
      <c r="Y47" s="131"/>
      <c r="Z47" s="131"/>
      <c r="AA47" s="130"/>
      <c r="AB47" s="131"/>
      <c r="AC47" s="131"/>
      <c r="AD47" s="131"/>
      <c r="AE47" s="131"/>
      <c r="AF47" s="131"/>
      <c r="AG47" s="131"/>
      <c r="AH47" s="131"/>
    </row>
    <row r="48" spans="1:34" s="132" customFormat="1" ht="16" customHeight="1">
      <c r="A48" s="123"/>
      <c r="B48" s="2">
        <v>6</v>
      </c>
      <c r="C48" s="144" t="s">
        <v>469</v>
      </c>
      <c r="D48" s="125" t="s">
        <v>470</v>
      </c>
      <c r="E48" s="3">
        <v>2</v>
      </c>
      <c r="F48" s="87" t="s">
        <v>196</v>
      </c>
      <c r="G48" s="92"/>
      <c r="H48" s="127">
        <v>370.35</v>
      </c>
      <c r="I48" s="97">
        <f t="shared" ref="I48" si="7">IF(E48&gt;0,E48*H48,"-")</f>
        <v>740.7</v>
      </c>
      <c r="J48" s="128" t="s">
        <v>49</v>
      </c>
      <c r="K48" s="128" t="s">
        <v>50</v>
      </c>
      <c r="L48" s="89"/>
      <c r="M48" s="129">
        <v>50</v>
      </c>
      <c r="N48" s="129">
        <f>E48*23</f>
        <v>46</v>
      </c>
      <c r="O48" s="4"/>
      <c r="P48" s="325" t="s">
        <v>468</v>
      </c>
      <c r="Q48" s="326"/>
      <c r="R48" s="326"/>
      <c r="S48" s="326"/>
      <c r="T48" s="326"/>
      <c r="U48" s="326"/>
      <c r="V48" s="327"/>
      <c r="W48" s="6"/>
      <c r="X48" s="130">
        <f>N48/$M$48*$AA$48</f>
        <v>0.25533312000000002</v>
      </c>
      <c r="Y48" s="131"/>
      <c r="Z48" s="131"/>
      <c r="AA48" s="130">
        <f>147*118*16/1000000</f>
        <v>0.277536</v>
      </c>
      <c r="AB48" s="131"/>
      <c r="AC48" s="131"/>
      <c r="AD48" s="131"/>
      <c r="AE48" s="131"/>
      <c r="AF48" s="131"/>
      <c r="AG48" s="131"/>
      <c r="AH48" s="131"/>
    </row>
    <row r="49" spans="1:34" s="132" customFormat="1" ht="16" customHeight="1">
      <c r="A49" s="123"/>
      <c r="B49" s="2"/>
      <c r="C49" s="144"/>
      <c r="D49" s="125"/>
      <c r="E49" s="3"/>
      <c r="F49" s="87"/>
      <c r="G49" s="92"/>
      <c r="H49" s="127"/>
      <c r="I49" s="97"/>
      <c r="J49" s="128"/>
      <c r="K49" s="128"/>
      <c r="L49" s="89"/>
      <c r="M49" s="129"/>
      <c r="N49" s="129"/>
      <c r="O49" s="4"/>
      <c r="P49" s="209"/>
      <c r="Q49" s="210"/>
      <c r="R49" s="210"/>
      <c r="S49" s="210"/>
      <c r="T49" s="210"/>
      <c r="U49" s="210"/>
      <c r="V49" s="211"/>
      <c r="W49" s="6"/>
      <c r="X49" s="130"/>
      <c r="Y49" s="131"/>
      <c r="Z49" s="131"/>
      <c r="AA49" s="130"/>
      <c r="AB49" s="131"/>
      <c r="AC49" s="131"/>
      <c r="AD49" s="131"/>
      <c r="AE49" s="131"/>
      <c r="AF49" s="131"/>
      <c r="AG49" s="131"/>
      <c r="AH49" s="131"/>
    </row>
    <row r="50" spans="1:34" s="132" customFormat="1" ht="16" customHeight="1">
      <c r="A50" s="123"/>
      <c r="B50" s="2"/>
      <c r="C50" s="124" t="s">
        <v>254</v>
      </c>
      <c r="D50" s="125"/>
      <c r="E50" s="3"/>
      <c r="F50" s="87"/>
      <c r="G50" s="92"/>
      <c r="H50" s="127"/>
      <c r="I50" s="97"/>
      <c r="J50" s="128"/>
      <c r="K50" s="128"/>
      <c r="L50" s="89"/>
      <c r="M50" s="129"/>
      <c r="N50" s="129"/>
      <c r="O50" s="4"/>
      <c r="P50" s="214"/>
      <c r="Q50" s="215"/>
      <c r="R50" s="215"/>
      <c r="S50" s="215"/>
      <c r="T50" s="215"/>
      <c r="U50" s="215"/>
      <c r="V50" s="216"/>
      <c r="W50" s="6"/>
      <c r="X50" s="130"/>
      <c r="Y50" s="131"/>
      <c r="Z50" s="131"/>
      <c r="AA50" s="130"/>
      <c r="AB50" s="131"/>
      <c r="AC50" s="131"/>
      <c r="AD50" s="131"/>
      <c r="AE50" s="131"/>
      <c r="AF50" s="131"/>
      <c r="AG50" s="131"/>
      <c r="AH50" s="131"/>
    </row>
    <row r="51" spans="1:34" s="132" customFormat="1" ht="16" customHeight="1">
      <c r="A51" s="123"/>
      <c r="B51" s="2">
        <v>7</v>
      </c>
      <c r="C51" s="144" t="s">
        <v>471</v>
      </c>
      <c r="D51" s="125" t="s">
        <v>472</v>
      </c>
      <c r="E51" s="3">
        <v>2</v>
      </c>
      <c r="F51" s="87" t="s">
        <v>196</v>
      </c>
      <c r="G51" s="92"/>
      <c r="H51" s="127">
        <v>386.92</v>
      </c>
      <c r="I51" s="97">
        <f t="shared" ref="I51" si="8">IF(E51&gt;0,E51*H51,"-")</f>
        <v>773.84</v>
      </c>
      <c r="J51" s="128" t="s">
        <v>49</v>
      </c>
      <c r="K51" s="128" t="s">
        <v>50</v>
      </c>
      <c r="L51" s="89"/>
      <c r="M51" s="129">
        <v>58</v>
      </c>
      <c r="N51" s="129">
        <f>E51*27</f>
        <v>54</v>
      </c>
      <c r="O51" s="4"/>
      <c r="P51" s="325" t="s">
        <v>473</v>
      </c>
      <c r="Q51" s="326"/>
      <c r="R51" s="326"/>
      <c r="S51" s="326"/>
      <c r="T51" s="326"/>
      <c r="U51" s="326"/>
      <c r="V51" s="327"/>
      <c r="W51" s="6"/>
      <c r="X51" s="130">
        <f>N51/$M$51*$AA$51</f>
        <v>0.34064968965517239</v>
      </c>
      <c r="Y51" s="131"/>
      <c r="Z51" s="131"/>
      <c r="AA51" s="130">
        <f>147*131*19/1000000</f>
        <v>0.36588300000000001</v>
      </c>
      <c r="AB51" s="131"/>
      <c r="AC51" s="131"/>
      <c r="AD51" s="131"/>
      <c r="AE51" s="131"/>
      <c r="AF51" s="131"/>
      <c r="AG51" s="131"/>
      <c r="AH51" s="131"/>
    </row>
    <row r="52" spans="1:34" s="132" customFormat="1" ht="16" customHeight="1">
      <c r="A52" s="123"/>
      <c r="B52" s="2"/>
      <c r="C52" s="144"/>
      <c r="D52" s="125"/>
      <c r="E52" s="3"/>
      <c r="F52" s="87"/>
      <c r="G52" s="92"/>
      <c r="H52" s="127"/>
      <c r="I52" s="97"/>
      <c r="J52" s="128"/>
      <c r="K52" s="128"/>
      <c r="L52" s="89"/>
      <c r="M52" s="129"/>
      <c r="N52" s="129"/>
      <c r="O52" s="4"/>
      <c r="P52" s="209"/>
      <c r="Q52" s="210"/>
      <c r="R52" s="210"/>
      <c r="S52" s="210"/>
      <c r="T52" s="210"/>
      <c r="U52" s="210"/>
      <c r="V52" s="211"/>
      <c r="W52" s="6"/>
      <c r="X52" s="130"/>
      <c r="Y52" s="131"/>
      <c r="Z52" s="131"/>
      <c r="AA52" s="130"/>
      <c r="AB52" s="131"/>
      <c r="AC52" s="131"/>
      <c r="AD52" s="131"/>
      <c r="AE52" s="131"/>
      <c r="AF52" s="131"/>
      <c r="AG52" s="131"/>
      <c r="AH52" s="131"/>
    </row>
    <row r="53" spans="1:34" s="132" customFormat="1" ht="16" customHeight="1">
      <c r="A53" s="123"/>
      <c r="B53" s="2"/>
      <c r="C53" s="124" t="s">
        <v>254</v>
      </c>
      <c r="D53" s="125"/>
      <c r="E53" s="3"/>
      <c r="F53" s="87"/>
      <c r="G53" s="92"/>
      <c r="H53" s="127"/>
      <c r="I53" s="97"/>
      <c r="J53" s="128"/>
      <c r="K53" s="128"/>
      <c r="L53" s="89"/>
      <c r="M53" s="129"/>
      <c r="N53" s="129"/>
      <c r="O53" s="4"/>
      <c r="P53" s="214"/>
      <c r="Q53" s="215"/>
      <c r="R53" s="215"/>
      <c r="S53" s="215"/>
      <c r="T53" s="215"/>
      <c r="U53" s="215"/>
      <c r="V53" s="216"/>
      <c r="W53" s="6"/>
      <c r="X53" s="130"/>
      <c r="Y53" s="131"/>
      <c r="Z53" s="131"/>
      <c r="AA53" s="130"/>
      <c r="AB53" s="131"/>
      <c r="AC53" s="131"/>
      <c r="AD53" s="131"/>
      <c r="AE53" s="131"/>
      <c r="AF53" s="131"/>
      <c r="AG53" s="131"/>
      <c r="AH53" s="131"/>
    </row>
    <row r="54" spans="1:34" s="132" customFormat="1" ht="16" customHeight="1">
      <c r="A54" s="123"/>
      <c r="B54" s="2">
        <v>8</v>
      </c>
      <c r="C54" s="144" t="s">
        <v>474</v>
      </c>
      <c r="D54" s="125" t="s">
        <v>475</v>
      </c>
      <c r="E54" s="3">
        <v>2</v>
      </c>
      <c r="F54" s="87" t="s">
        <v>196</v>
      </c>
      <c r="G54" s="92"/>
      <c r="H54" s="127">
        <v>230.01</v>
      </c>
      <c r="I54" s="97">
        <f t="shared" ref="I54" si="9">IF(E54&gt;0,E54*H54,"-")</f>
        <v>460.02</v>
      </c>
      <c r="J54" s="128" t="s">
        <v>49</v>
      </c>
      <c r="K54" s="128" t="s">
        <v>50</v>
      </c>
      <c r="L54" s="89"/>
      <c r="M54" s="129">
        <v>68</v>
      </c>
      <c r="N54" s="129">
        <f>E54*32</f>
        <v>64</v>
      </c>
      <c r="O54" s="4"/>
      <c r="P54" s="325" t="s">
        <v>473</v>
      </c>
      <c r="Q54" s="326"/>
      <c r="R54" s="326"/>
      <c r="S54" s="326"/>
      <c r="T54" s="326"/>
      <c r="U54" s="326"/>
      <c r="V54" s="327"/>
      <c r="W54" s="6"/>
      <c r="X54" s="130">
        <f>N54/$M$54*$AA$54</f>
        <v>0.34436047058823532</v>
      </c>
      <c r="Y54" s="131"/>
      <c r="Z54" s="131"/>
      <c r="AA54" s="130">
        <f>147*131*19/1000000</f>
        <v>0.36588300000000001</v>
      </c>
      <c r="AB54" s="131"/>
      <c r="AC54" s="131"/>
      <c r="AD54" s="131"/>
      <c r="AE54" s="131"/>
      <c r="AF54" s="131"/>
      <c r="AG54" s="131"/>
      <c r="AH54" s="131"/>
    </row>
    <row r="55" spans="1:34" s="132" customFormat="1" ht="16" customHeight="1">
      <c r="A55" s="123"/>
      <c r="B55" s="2"/>
      <c r="C55" s="144"/>
      <c r="D55" s="125"/>
      <c r="E55" s="3"/>
      <c r="F55" s="87"/>
      <c r="G55" s="92"/>
      <c r="H55" s="127"/>
      <c r="I55" s="97"/>
      <c r="J55" s="128"/>
      <c r="K55" s="128"/>
      <c r="L55" s="89"/>
      <c r="M55" s="129"/>
      <c r="N55" s="129"/>
      <c r="O55" s="4"/>
      <c r="P55" s="214"/>
      <c r="Q55" s="215"/>
      <c r="R55" s="215"/>
      <c r="S55" s="215"/>
      <c r="T55" s="215"/>
      <c r="U55" s="215"/>
      <c r="V55" s="216"/>
      <c r="W55" s="6"/>
      <c r="X55" s="130"/>
      <c r="Y55" s="131"/>
      <c r="Z55" s="131"/>
      <c r="AA55" s="130"/>
      <c r="AB55" s="131"/>
      <c r="AC55" s="131"/>
      <c r="AD55" s="131"/>
      <c r="AE55" s="131"/>
      <c r="AF55" s="131"/>
      <c r="AG55" s="131"/>
      <c r="AH55" s="131"/>
    </row>
    <row r="56" spans="1:34" s="132" customFormat="1" ht="16" customHeight="1">
      <c r="A56" s="123"/>
      <c r="B56" s="2"/>
      <c r="C56" s="124" t="s">
        <v>431</v>
      </c>
      <c r="D56" s="125"/>
      <c r="E56" s="3"/>
      <c r="F56" s="87"/>
      <c r="G56" s="92"/>
      <c r="H56" s="127"/>
      <c r="I56" s="97"/>
      <c r="J56" s="128"/>
      <c r="K56" s="128"/>
      <c r="L56" s="89"/>
      <c r="M56" s="129"/>
      <c r="N56" s="129"/>
      <c r="O56" s="4"/>
      <c r="P56" s="217"/>
      <c r="Q56" s="218"/>
      <c r="R56" s="218"/>
      <c r="S56" s="218"/>
      <c r="T56" s="218"/>
      <c r="U56" s="218"/>
      <c r="V56" s="219"/>
      <c r="W56" s="6"/>
      <c r="X56" s="130"/>
      <c r="Y56" s="131"/>
      <c r="Z56" s="131"/>
      <c r="AA56" s="130"/>
      <c r="AB56" s="131"/>
      <c r="AC56" s="131"/>
      <c r="AD56" s="131"/>
      <c r="AE56" s="131"/>
      <c r="AF56" s="131"/>
      <c r="AG56" s="131"/>
      <c r="AH56" s="131"/>
    </row>
    <row r="57" spans="1:34" s="132" customFormat="1" ht="16" customHeight="1">
      <c r="A57" s="123"/>
      <c r="B57" s="2">
        <v>9</v>
      </c>
      <c r="C57" s="144" t="s">
        <v>479</v>
      </c>
      <c r="D57" s="125" t="s">
        <v>478</v>
      </c>
      <c r="E57" s="3">
        <v>5</v>
      </c>
      <c r="F57" s="87" t="s">
        <v>196</v>
      </c>
      <c r="G57" s="92"/>
      <c r="H57" s="127">
        <v>436.14</v>
      </c>
      <c r="I57" s="97">
        <f t="shared" ref="I57" si="10">IF(E57&gt;0,E57*H57,"-")</f>
        <v>2180.6999999999998</v>
      </c>
      <c r="J57" s="128" t="s">
        <v>49</v>
      </c>
      <c r="K57" s="128" t="s">
        <v>50</v>
      </c>
      <c r="L57" s="89"/>
      <c r="M57" s="129">
        <v>45</v>
      </c>
      <c r="N57" s="129">
        <f>E57*8</f>
        <v>40</v>
      </c>
      <c r="O57" s="4"/>
      <c r="P57" s="325" t="s">
        <v>506</v>
      </c>
      <c r="Q57" s="326"/>
      <c r="R57" s="326"/>
      <c r="S57" s="326"/>
      <c r="T57" s="326"/>
      <c r="U57" s="326"/>
      <c r="V57" s="327"/>
      <c r="W57" s="6"/>
      <c r="X57" s="130">
        <f>N57/$M$57*$AA$57</f>
        <v>0.36284444444444441</v>
      </c>
      <c r="Y57" s="131"/>
      <c r="Z57" s="131"/>
      <c r="AA57" s="130">
        <f>157*65*40/1000000</f>
        <v>0.40820000000000001</v>
      </c>
      <c r="AB57" s="131"/>
      <c r="AC57" s="131"/>
      <c r="AD57" s="131"/>
      <c r="AE57" s="131"/>
      <c r="AF57" s="131"/>
      <c r="AG57" s="131"/>
      <c r="AH57" s="131"/>
    </row>
    <row r="58" spans="1:34" s="132" customFormat="1" ht="16" customHeight="1">
      <c r="A58" s="123"/>
      <c r="B58" s="2"/>
      <c r="C58" s="144"/>
      <c r="D58" s="125"/>
      <c r="E58" s="3"/>
      <c r="F58" s="87"/>
      <c r="G58" s="92"/>
      <c r="H58" s="127"/>
      <c r="I58" s="97"/>
      <c r="J58" s="128"/>
      <c r="K58" s="128"/>
      <c r="L58" s="89"/>
      <c r="M58" s="129"/>
      <c r="N58" s="129"/>
      <c r="O58" s="4"/>
      <c r="P58" s="209"/>
      <c r="Q58" s="210"/>
      <c r="R58" s="210"/>
      <c r="S58" s="210"/>
      <c r="T58" s="210"/>
      <c r="U58" s="210"/>
      <c r="V58" s="211"/>
      <c r="W58" s="6"/>
      <c r="X58" s="130"/>
      <c r="Y58" s="131"/>
      <c r="Z58" s="131"/>
      <c r="AA58" s="130"/>
      <c r="AB58" s="131"/>
      <c r="AC58" s="131"/>
      <c r="AD58" s="131"/>
      <c r="AE58" s="131"/>
      <c r="AF58" s="131"/>
      <c r="AG58" s="131"/>
      <c r="AH58" s="131"/>
    </row>
    <row r="59" spans="1:34" s="132" customFormat="1" ht="16" customHeight="1">
      <c r="A59" s="123"/>
      <c r="B59" s="2"/>
      <c r="C59" s="124" t="s">
        <v>254</v>
      </c>
      <c r="D59" s="125"/>
      <c r="E59" s="3"/>
      <c r="F59" s="87"/>
      <c r="G59" s="92"/>
      <c r="H59" s="127"/>
      <c r="I59" s="97"/>
      <c r="J59" s="128"/>
      <c r="K59" s="128"/>
      <c r="L59" s="89"/>
      <c r="M59" s="129"/>
      <c r="N59" s="129"/>
      <c r="O59" s="4"/>
      <c r="P59" s="217"/>
      <c r="Q59" s="218"/>
      <c r="R59" s="218"/>
      <c r="S59" s="218"/>
      <c r="T59" s="218"/>
      <c r="U59" s="218"/>
      <c r="V59" s="219"/>
      <c r="W59" s="6"/>
      <c r="X59" s="130"/>
      <c r="Y59" s="131"/>
      <c r="Z59" s="131"/>
      <c r="AA59" s="130"/>
      <c r="AB59" s="131"/>
      <c r="AC59" s="131"/>
      <c r="AD59" s="131"/>
      <c r="AE59" s="131"/>
      <c r="AF59" s="131"/>
      <c r="AG59" s="131"/>
      <c r="AH59" s="131"/>
    </row>
    <row r="60" spans="1:34" s="132" customFormat="1" ht="16" customHeight="1">
      <c r="A60" s="123"/>
      <c r="B60" s="2">
        <v>10</v>
      </c>
      <c r="C60" s="144" t="s">
        <v>377</v>
      </c>
      <c r="D60" s="125" t="s">
        <v>378</v>
      </c>
      <c r="E60" s="3">
        <v>1</v>
      </c>
      <c r="F60" s="87" t="s">
        <v>196</v>
      </c>
      <c r="G60" s="92"/>
      <c r="H60" s="127">
        <v>87.13</v>
      </c>
      <c r="I60" s="97">
        <f t="shared" ref="I60:I75" si="11">IF(E60&gt;0,E60*H60,"-")</f>
        <v>87.13</v>
      </c>
      <c r="J60" s="128" t="s">
        <v>49</v>
      </c>
      <c r="K60" s="128" t="s">
        <v>50</v>
      </c>
      <c r="L60" s="89"/>
      <c r="M60" s="129">
        <v>105</v>
      </c>
      <c r="N60" s="129">
        <f>E60*5</f>
        <v>5</v>
      </c>
      <c r="O60" s="4"/>
      <c r="P60" s="325" t="s">
        <v>505</v>
      </c>
      <c r="Q60" s="326"/>
      <c r="R60" s="326"/>
      <c r="S60" s="326"/>
      <c r="T60" s="326"/>
      <c r="U60" s="326"/>
      <c r="V60" s="327"/>
      <c r="W60" s="6"/>
      <c r="X60" s="146">
        <f>N60/$M$60*$AA$60</f>
        <v>2.8304571428571429E-2</v>
      </c>
      <c r="Y60" s="131"/>
      <c r="Z60" s="131"/>
      <c r="AA60" s="130">
        <f>158*66*57/1000000</f>
        <v>0.59439600000000004</v>
      </c>
      <c r="AB60" s="131"/>
      <c r="AC60" s="131"/>
      <c r="AD60" s="131"/>
      <c r="AE60" s="131"/>
      <c r="AF60" s="131"/>
      <c r="AG60" s="131"/>
      <c r="AH60" s="131"/>
    </row>
    <row r="61" spans="1:34" s="132" customFormat="1" ht="16" customHeight="1">
      <c r="A61" s="123"/>
      <c r="B61" s="2"/>
      <c r="C61" s="144" t="s">
        <v>480</v>
      </c>
      <c r="D61" s="125" t="s">
        <v>481</v>
      </c>
      <c r="E61" s="3">
        <v>2</v>
      </c>
      <c r="F61" s="87" t="s">
        <v>196</v>
      </c>
      <c r="G61" s="92"/>
      <c r="H61" s="127">
        <v>95.75</v>
      </c>
      <c r="I61" s="97">
        <f t="shared" si="11"/>
        <v>191.5</v>
      </c>
      <c r="J61" s="128" t="s">
        <v>49</v>
      </c>
      <c r="K61" s="128" t="s">
        <v>50</v>
      </c>
      <c r="L61" s="89"/>
      <c r="M61" s="129"/>
      <c r="N61" s="129">
        <f>E61*2</f>
        <v>4</v>
      </c>
      <c r="O61" s="4"/>
      <c r="P61" s="209"/>
      <c r="Q61" s="210"/>
      <c r="R61" s="210"/>
      <c r="S61" s="210"/>
      <c r="T61" s="210"/>
      <c r="U61" s="210"/>
      <c r="V61" s="211"/>
      <c r="W61" s="6"/>
      <c r="X61" s="146">
        <f t="shared" ref="X61:X88" si="12">N61/$M$60*$AA$60</f>
        <v>2.2643657142857147E-2</v>
      </c>
      <c r="Y61" s="131"/>
      <c r="Z61" s="131"/>
      <c r="AA61" s="130"/>
      <c r="AB61" s="131"/>
      <c r="AC61" s="131"/>
      <c r="AD61" s="131"/>
      <c r="AE61" s="131"/>
      <c r="AF61" s="131"/>
      <c r="AG61" s="131"/>
      <c r="AH61" s="131"/>
    </row>
    <row r="62" spans="1:34" s="132" customFormat="1" ht="16" customHeight="1">
      <c r="A62" s="123"/>
      <c r="B62" s="2"/>
      <c r="C62" s="144" t="s">
        <v>482</v>
      </c>
      <c r="D62" s="125" t="s">
        <v>483</v>
      </c>
      <c r="E62" s="3">
        <v>2</v>
      </c>
      <c r="F62" s="87" t="s">
        <v>196</v>
      </c>
      <c r="G62" s="92"/>
      <c r="H62" s="127">
        <v>21.45</v>
      </c>
      <c r="I62" s="97">
        <f t="shared" si="11"/>
        <v>42.9</v>
      </c>
      <c r="J62" s="128" t="s">
        <v>49</v>
      </c>
      <c r="K62" s="128" t="s">
        <v>50</v>
      </c>
      <c r="L62" s="89"/>
      <c r="M62" s="129"/>
      <c r="N62" s="129">
        <f>E62*2</f>
        <v>4</v>
      </c>
      <c r="O62" s="4"/>
      <c r="P62" s="209"/>
      <c r="Q62" s="210"/>
      <c r="R62" s="210"/>
      <c r="S62" s="210"/>
      <c r="T62" s="210"/>
      <c r="U62" s="210"/>
      <c r="V62" s="211"/>
      <c r="W62" s="6"/>
      <c r="X62" s="146">
        <f t="shared" si="12"/>
        <v>2.2643657142857147E-2</v>
      </c>
      <c r="Y62" s="131"/>
      <c r="Z62" s="131"/>
      <c r="AA62" s="130"/>
      <c r="AB62" s="131"/>
      <c r="AC62" s="131"/>
      <c r="AD62" s="131"/>
      <c r="AE62" s="131"/>
      <c r="AF62" s="131"/>
      <c r="AG62" s="131"/>
      <c r="AH62" s="131"/>
    </row>
    <row r="63" spans="1:34" s="132" customFormat="1" ht="16" customHeight="1">
      <c r="A63" s="123"/>
      <c r="B63" s="2"/>
      <c r="C63" s="144" t="s">
        <v>484</v>
      </c>
      <c r="D63" s="125" t="s">
        <v>485</v>
      </c>
      <c r="E63" s="3">
        <v>2</v>
      </c>
      <c r="F63" s="87" t="s">
        <v>196</v>
      </c>
      <c r="G63" s="92"/>
      <c r="H63" s="127">
        <v>54.74</v>
      </c>
      <c r="I63" s="97">
        <f t="shared" si="11"/>
        <v>109.48</v>
      </c>
      <c r="J63" s="128" t="s">
        <v>49</v>
      </c>
      <c r="K63" s="128" t="s">
        <v>50</v>
      </c>
      <c r="L63" s="89"/>
      <c r="M63" s="129"/>
      <c r="N63" s="129">
        <f>E63*5</f>
        <v>10</v>
      </c>
      <c r="O63" s="4"/>
      <c r="P63" s="220"/>
      <c r="Q63" s="221"/>
      <c r="R63" s="221"/>
      <c r="S63" s="221"/>
      <c r="T63" s="221"/>
      <c r="U63" s="221"/>
      <c r="V63" s="222"/>
      <c r="W63" s="6"/>
      <c r="X63" s="146">
        <f t="shared" si="12"/>
        <v>5.6609142857142858E-2</v>
      </c>
      <c r="Y63" s="131"/>
      <c r="Z63" s="131"/>
      <c r="AA63" s="130"/>
      <c r="AB63" s="131"/>
      <c r="AC63" s="131"/>
      <c r="AD63" s="131"/>
      <c r="AE63" s="131"/>
      <c r="AF63" s="131"/>
      <c r="AG63" s="131"/>
      <c r="AH63" s="131"/>
    </row>
    <row r="64" spans="1:34" s="132" customFormat="1" ht="16" customHeight="1">
      <c r="A64" s="123"/>
      <c r="B64" s="2"/>
      <c r="C64" s="144" t="s">
        <v>383</v>
      </c>
      <c r="D64" s="125" t="s">
        <v>384</v>
      </c>
      <c r="E64" s="3">
        <v>1</v>
      </c>
      <c r="F64" s="87" t="s">
        <v>196</v>
      </c>
      <c r="G64" s="92"/>
      <c r="H64" s="127">
        <v>176.49</v>
      </c>
      <c r="I64" s="97">
        <f t="shared" si="11"/>
        <v>176.49</v>
      </c>
      <c r="J64" s="128" t="s">
        <v>49</v>
      </c>
      <c r="K64" s="128" t="s">
        <v>50</v>
      </c>
      <c r="L64" s="89"/>
      <c r="M64" s="129"/>
      <c r="N64" s="129">
        <f>E64*2</f>
        <v>2</v>
      </c>
      <c r="O64" s="4"/>
      <c r="P64" s="217"/>
      <c r="Q64" s="218"/>
      <c r="R64" s="218"/>
      <c r="S64" s="218"/>
      <c r="T64" s="218"/>
      <c r="U64" s="218"/>
      <c r="V64" s="219"/>
      <c r="W64" s="6"/>
      <c r="X64" s="146">
        <f t="shared" si="12"/>
        <v>1.1321828571428574E-2</v>
      </c>
      <c r="Y64" s="131"/>
      <c r="Z64" s="131"/>
      <c r="AA64" s="130"/>
      <c r="AB64" s="131"/>
      <c r="AC64" s="131"/>
      <c r="AD64" s="131"/>
      <c r="AE64" s="131"/>
      <c r="AF64" s="131"/>
      <c r="AG64" s="131"/>
      <c r="AH64" s="131"/>
    </row>
    <row r="65" spans="1:34" s="132" customFormat="1" ht="16" customHeight="1">
      <c r="A65" s="123"/>
      <c r="B65" s="2"/>
      <c r="C65" s="144" t="s">
        <v>486</v>
      </c>
      <c r="D65" s="125" t="s">
        <v>489</v>
      </c>
      <c r="E65" s="3">
        <v>2</v>
      </c>
      <c r="F65" s="87" t="s">
        <v>196</v>
      </c>
      <c r="G65" s="92"/>
      <c r="H65" s="127">
        <v>176.78</v>
      </c>
      <c r="I65" s="97">
        <f t="shared" si="11"/>
        <v>353.56</v>
      </c>
      <c r="J65" s="128" t="s">
        <v>49</v>
      </c>
      <c r="K65" s="128" t="s">
        <v>50</v>
      </c>
      <c r="L65" s="89"/>
      <c r="M65" s="129"/>
      <c r="N65" s="129">
        <f t="shared" ref="N65:N66" si="13">E65*2</f>
        <v>4</v>
      </c>
      <c r="O65" s="4"/>
      <c r="P65" s="217"/>
      <c r="Q65" s="218"/>
      <c r="R65" s="218"/>
      <c r="S65" s="218"/>
      <c r="T65" s="218"/>
      <c r="U65" s="218"/>
      <c r="V65" s="219"/>
      <c r="W65" s="6"/>
      <c r="X65" s="146">
        <f t="shared" si="12"/>
        <v>2.2643657142857147E-2</v>
      </c>
      <c r="Y65" s="131"/>
      <c r="Z65" s="131"/>
      <c r="AA65" s="130"/>
      <c r="AB65" s="131"/>
      <c r="AC65" s="131"/>
      <c r="AD65" s="131"/>
      <c r="AE65" s="131"/>
      <c r="AF65" s="131"/>
      <c r="AG65" s="131"/>
      <c r="AH65" s="131"/>
    </row>
    <row r="66" spans="1:34" s="132" customFormat="1" ht="16" customHeight="1">
      <c r="A66" s="123"/>
      <c r="B66" s="2"/>
      <c r="C66" s="144" t="s">
        <v>487</v>
      </c>
      <c r="D66" s="125" t="s">
        <v>490</v>
      </c>
      <c r="E66" s="3">
        <v>2</v>
      </c>
      <c r="F66" s="87" t="s">
        <v>196</v>
      </c>
      <c r="G66" s="92"/>
      <c r="H66" s="127">
        <v>47.92</v>
      </c>
      <c r="I66" s="97">
        <f t="shared" si="11"/>
        <v>95.84</v>
      </c>
      <c r="J66" s="128" t="s">
        <v>49</v>
      </c>
      <c r="K66" s="128" t="s">
        <v>50</v>
      </c>
      <c r="L66" s="89"/>
      <c r="M66" s="129"/>
      <c r="N66" s="129">
        <f t="shared" si="13"/>
        <v>4</v>
      </c>
      <c r="O66" s="4"/>
      <c r="P66" s="217"/>
      <c r="Q66" s="218"/>
      <c r="R66" s="218"/>
      <c r="S66" s="218"/>
      <c r="T66" s="218"/>
      <c r="U66" s="218"/>
      <c r="V66" s="219"/>
      <c r="W66" s="6"/>
      <c r="X66" s="146">
        <f t="shared" si="12"/>
        <v>2.2643657142857147E-2</v>
      </c>
      <c r="Y66" s="131"/>
      <c r="Z66" s="131"/>
      <c r="AA66" s="130"/>
      <c r="AB66" s="131"/>
      <c r="AC66" s="131"/>
      <c r="AD66" s="131"/>
      <c r="AE66" s="131"/>
      <c r="AF66" s="131"/>
      <c r="AG66" s="131"/>
      <c r="AH66" s="131"/>
    </row>
    <row r="67" spans="1:34" s="132" customFormat="1" ht="16" customHeight="1">
      <c r="A67" s="123"/>
      <c r="B67" s="2"/>
      <c r="C67" s="144" t="s">
        <v>488</v>
      </c>
      <c r="D67" s="125" t="s">
        <v>491</v>
      </c>
      <c r="E67" s="3">
        <v>2</v>
      </c>
      <c r="F67" s="87" t="s">
        <v>196</v>
      </c>
      <c r="G67" s="92"/>
      <c r="H67" s="127">
        <v>20.49</v>
      </c>
      <c r="I67" s="97">
        <f t="shared" si="11"/>
        <v>40.98</v>
      </c>
      <c r="J67" s="128" t="s">
        <v>49</v>
      </c>
      <c r="K67" s="128" t="s">
        <v>50</v>
      </c>
      <c r="L67" s="89"/>
      <c r="M67" s="129"/>
      <c r="N67" s="129">
        <f>E67*2</f>
        <v>4</v>
      </c>
      <c r="O67" s="4"/>
      <c r="P67" s="217"/>
      <c r="Q67" s="218"/>
      <c r="R67" s="218"/>
      <c r="S67" s="218"/>
      <c r="T67" s="218"/>
      <c r="U67" s="218"/>
      <c r="V67" s="219"/>
      <c r="W67" s="6"/>
      <c r="X67" s="146">
        <f t="shared" si="12"/>
        <v>2.2643657142857147E-2</v>
      </c>
      <c r="Y67" s="131"/>
      <c r="Z67" s="131"/>
      <c r="AA67" s="130"/>
      <c r="AB67" s="131"/>
      <c r="AC67" s="131"/>
      <c r="AD67" s="131"/>
      <c r="AE67" s="131"/>
      <c r="AF67" s="131"/>
      <c r="AG67" s="131"/>
      <c r="AH67" s="131"/>
    </row>
    <row r="68" spans="1:34" s="132" customFormat="1" ht="16" customHeight="1">
      <c r="A68" s="123"/>
      <c r="B68" s="2"/>
      <c r="C68" s="144" t="s">
        <v>492</v>
      </c>
      <c r="D68" s="125" t="s">
        <v>494</v>
      </c>
      <c r="E68" s="3">
        <v>2</v>
      </c>
      <c r="F68" s="87" t="s">
        <v>196</v>
      </c>
      <c r="G68" s="92"/>
      <c r="H68" s="127">
        <v>45.25</v>
      </c>
      <c r="I68" s="97">
        <f t="shared" si="11"/>
        <v>90.5</v>
      </c>
      <c r="J68" s="128" t="s">
        <v>49</v>
      </c>
      <c r="K68" s="128" t="s">
        <v>50</v>
      </c>
      <c r="L68" s="89"/>
      <c r="M68" s="129"/>
      <c r="N68" s="129">
        <f>E68*1</f>
        <v>2</v>
      </c>
      <c r="O68" s="4"/>
      <c r="P68" s="217"/>
      <c r="Q68" s="218"/>
      <c r="R68" s="218"/>
      <c r="S68" s="218"/>
      <c r="T68" s="218"/>
      <c r="U68" s="218"/>
      <c r="V68" s="219"/>
      <c r="W68" s="6"/>
      <c r="X68" s="146">
        <f t="shared" si="12"/>
        <v>1.1321828571428574E-2</v>
      </c>
      <c r="Y68" s="131"/>
      <c r="Z68" s="131"/>
      <c r="AA68" s="130"/>
      <c r="AB68" s="131"/>
      <c r="AC68" s="131"/>
      <c r="AD68" s="131"/>
      <c r="AE68" s="131"/>
      <c r="AF68" s="131"/>
      <c r="AG68" s="131"/>
      <c r="AH68" s="131"/>
    </row>
    <row r="69" spans="1:34" s="132" customFormat="1" ht="16" customHeight="1">
      <c r="A69" s="123"/>
      <c r="B69" s="2"/>
      <c r="C69" s="144" t="s">
        <v>493</v>
      </c>
      <c r="D69" s="125" t="s">
        <v>495</v>
      </c>
      <c r="E69" s="3">
        <v>2</v>
      </c>
      <c r="F69" s="87" t="s">
        <v>196</v>
      </c>
      <c r="G69" s="92"/>
      <c r="H69" s="127">
        <v>45.25</v>
      </c>
      <c r="I69" s="97">
        <f t="shared" si="11"/>
        <v>90.5</v>
      </c>
      <c r="J69" s="128" t="s">
        <v>49</v>
      </c>
      <c r="K69" s="128" t="s">
        <v>50</v>
      </c>
      <c r="L69" s="89"/>
      <c r="M69" s="129"/>
      <c r="N69" s="129">
        <f>E69*1</f>
        <v>2</v>
      </c>
      <c r="O69" s="4"/>
      <c r="P69" s="217"/>
      <c r="Q69" s="218"/>
      <c r="R69" s="218"/>
      <c r="S69" s="218"/>
      <c r="T69" s="218"/>
      <c r="U69" s="218"/>
      <c r="V69" s="219"/>
      <c r="W69" s="6"/>
      <c r="X69" s="146">
        <f t="shared" si="12"/>
        <v>1.1321828571428574E-2</v>
      </c>
      <c r="Y69" s="131"/>
      <c r="Z69" s="131"/>
      <c r="AA69" s="130"/>
      <c r="AB69" s="131"/>
      <c r="AC69" s="131"/>
      <c r="AD69" s="131"/>
      <c r="AE69" s="131"/>
      <c r="AF69" s="131"/>
      <c r="AG69" s="131"/>
      <c r="AH69" s="131"/>
    </row>
    <row r="70" spans="1:34" s="132" customFormat="1" ht="16" customHeight="1">
      <c r="A70" s="123"/>
      <c r="B70" s="2"/>
      <c r="C70" s="124" t="s">
        <v>263</v>
      </c>
      <c r="D70" s="125"/>
      <c r="E70" s="3"/>
      <c r="F70" s="87"/>
      <c r="G70" s="92"/>
      <c r="H70" s="127"/>
      <c r="I70" s="97"/>
      <c r="J70" s="128"/>
      <c r="K70" s="128"/>
      <c r="L70" s="89"/>
      <c r="M70" s="129"/>
      <c r="N70" s="129"/>
      <c r="O70" s="4"/>
      <c r="P70" s="228"/>
      <c r="Q70" s="229"/>
      <c r="R70" s="229"/>
      <c r="S70" s="229"/>
      <c r="T70" s="229"/>
      <c r="U70" s="229"/>
      <c r="V70" s="230"/>
      <c r="W70" s="6"/>
      <c r="X70" s="146"/>
      <c r="Y70" s="131"/>
      <c r="Z70" s="131"/>
      <c r="AA70" s="130"/>
      <c r="AB70" s="131"/>
      <c r="AC70" s="131"/>
      <c r="AD70" s="131"/>
      <c r="AE70" s="131"/>
      <c r="AF70" s="131"/>
      <c r="AG70" s="131"/>
      <c r="AH70" s="131"/>
    </row>
    <row r="71" spans="1:34" s="132" customFormat="1" ht="16" customHeight="1">
      <c r="A71" s="123"/>
      <c r="B71" s="2"/>
      <c r="C71" s="144" t="s">
        <v>343</v>
      </c>
      <c r="D71" s="125" t="s">
        <v>345</v>
      </c>
      <c r="E71" s="3">
        <v>1</v>
      </c>
      <c r="F71" s="87" t="s">
        <v>196</v>
      </c>
      <c r="G71" s="92"/>
      <c r="H71" s="127">
        <v>49.51</v>
      </c>
      <c r="I71" s="97">
        <f t="shared" si="11"/>
        <v>49.51</v>
      </c>
      <c r="J71" s="128" t="s">
        <v>49</v>
      </c>
      <c r="K71" s="128" t="s">
        <v>50</v>
      </c>
      <c r="L71" s="89"/>
      <c r="M71" s="129"/>
      <c r="N71" s="129">
        <f>E71*2</f>
        <v>2</v>
      </c>
      <c r="O71" s="4"/>
      <c r="P71" s="228"/>
      <c r="Q71" s="229"/>
      <c r="R71" s="229"/>
      <c r="S71" s="229"/>
      <c r="T71" s="229"/>
      <c r="U71" s="229"/>
      <c r="V71" s="230"/>
      <c r="W71" s="6"/>
      <c r="X71" s="146">
        <f t="shared" si="12"/>
        <v>1.1321828571428574E-2</v>
      </c>
      <c r="Y71" s="131"/>
      <c r="Z71" s="131"/>
      <c r="AA71" s="130"/>
      <c r="AB71" s="131"/>
      <c r="AC71" s="131"/>
      <c r="AD71" s="131"/>
      <c r="AE71" s="131"/>
      <c r="AF71" s="131"/>
      <c r="AG71" s="131"/>
      <c r="AH71" s="131"/>
    </row>
    <row r="72" spans="1:34" s="132" customFormat="1" ht="16" customHeight="1">
      <c r="A72" s="123"/>
      <c r="B72" s="2"/>
      <c r="C72" s="144" t="s">
        <v>342</v>
      </c>
      <c r="D72" s="125" t="s">
        <v>344</v>
      </c>
      <c r="E72" s="3">
        <v>1</v>
      </c>
      <c r="F72" s="87" t="s">
        <v>196</v>
      </c>
      <c r="G72" s="92"/>
      <c r="H72" s="127">
        <v>49.51</v>
      </c>
      <c r="I72" s="97">
        <f t="shared" si="11"/>
        <v>49.51</v>
      </c>
      <c r="J72" s="128" t="s">
        <v>49</v>
      </c>
      <c r="K72" s="128" t="s">
        <v>50</v>
      </c>
      <c r="L72" s="89"/>
      <c r="M72" s="129"/>
      <c r="N72" s="129">
        <f>E72*2</f>
        <v>2</v>
      </c>
      <c r="O72" s="4"/>
      <c r="P72" s="228"/>
      <c r="Q72" s="229"/>
      <c r="R72" s="229"/>
      <c r="S72" s="229"/>
      <c r="T72" s="229"/>
      <c r="U72" s="229"/>
      <c r="V72" s="230"/>
      <c r="W72" s="6"/>
      <c r="X72" s="146">
        <f t="shared" si="12"/>
        <v>1.1321828571428574E-2</v>
      </c>
      <c r="Y72" s="131"/>
      <c r="Z72" s="131"/>
      <c r="AA72" s="130"/>
      <c r="AB72" s="131"/>
      <c r="AC72" s="131"/>
      <c r="AD72" s="131"/>
      <c r="AE72" s="131"/>
      <c r="AF72" s="131"/>
      <c r="AG72" s="131"/>
      <c r="AH72" s="131"/>
    </row>
    <row r="73" spans="1:34" s="132" customFormat="1" ht="16" customHeight="1">
      <c r="A73" s="123"/>
      <c r="B73" s="2"/>
      <c r="C73" s="124" t="s">
        <v>254</v>
      </c>
      <c r="D73" s="125"/>
      <c r="E73" s="3"/>
      <c r="F73" s="87"/>
      <c r="G73" s="92"/>
      <c r="H73" s="127"/>
      <c r="I73" s="97"/>
      <c r="J73" s="128"/>
      <c r="K73" s="128"/>
      <c r="L73" s="89"/>
      <c r="M73" s="129"/>
      <c r="N73" s="129"/>
      <c r="O73" s="4"/>
      <c r="P73" s="228"/>
      <c r="Q73" s="229"/>
      <c r="R73" s="229"/>
      <c r="S73" s="229"/>
      <c r="T73" s="229"/>
      <c r="U73" s="229"/>
      <c r="V73" s="230"/>
      <c r="W73" s="6"/>
      <c r="X73" s="146"/>
      <c r="Y73" s="131"/>
      <c r="Z73" s="131"/>
      <c r="AA73" s="130"/>
      <c r="AB73" s="131"/>
      <c r="AC73" s="131"/>
      <c r="AD73" s="131"/>
      <c r="AE73" s="131"/>
      <c r="AF73" s="131"/>
      <c r="AG73" s="131"/>
      <c r="AH73" s="131"/>
    </row>
    <row r="74" spans="1:34" s="132" customFormat="1" ht="16" customHeight="1">
      <c r="A74" s="123"/>
      <c r="B74" s="2"/>
      <c r="C74" s="144" t="s">
        <v>496</v>
      </c>
      <c r="D74" s="125" t="s">
        <v>497</v>
      </c>
      <c r="E74" s="3">
        <v>2</v>
      </c>
      <c r="F74" s="87" t="s">
        <v>196</v>
      </c>
      <c r="G74" s="92"/>
      <c r="H74" s="127">
        <v>28.25</v>
      </c>
      <c r="I74" s="97">
        <f t="shared" si="11"/>
        <v>56.5</v>
      </c>
      <c r="J74" s="128" t="s">
        <v>49</v>
      </c>
      <c r="K74" s="128" t="s">
        <v>50</v>
      </c>
      <c r="L74" s="89"/>
      <c r="M74" s="129"/>
      <c r="N74" s="129">
        <f>E74*5</f>
        <v>10</v>
      </c>
      <c r="O74" s="4"/>
      <c r="P74" s="228"/>
      <c r="Q74" s="229"/>
      <c r="R74" s="229"/>
      <c r="S74" s="229"/>
      <c r="T74" s="229"/>
      <c r="U74" s="229"/>
      <c r="V74" s="230"/>
      <c r="W74" s="6"/>
      <c r="X74" s="146">
        <f t="shared" si="12"/>
        <v>5.6609142857142858E-2</v>
      </c>
      <c r="Y74" s="131"/>
      <c r="Z74" s="131"/>
      <c r="AA74" s="130"/>
      <c r="AB74" s="131"/>
      <c r="AC74" s="131"/>
      <c r="AD74" s="131"/>
      <c r="AE74" s="131"/>
      <c r="AF74" s="131"/>
      <c r="AG74" s="131"/>
      <c r="AH74" s="131"/>
    </row>
    <row r="75" spans="1:34" s="132" customFormat="1" ht="16" customHeight="1">
      <c r="A75" s="123"/>
      <c r="B75" s="2"/>
      <c r="C75" s="144" t="s">
        <v>359</v>
      </c>
      <c r="D75" s="125" t="s">
        <v>369</v>
      </c>
      <c r="E75" s="3">
        <v>1</v>
      </c>
      <c r="F75" s="87" t="s">
        <v>196</v>
      </c>
      <c r="G75" s="92"/>
      <c r="H75" s="127">
        <v>41.72</v>
      </c>
      <c r="I75" s="97">
        <f t="shared" si="11"/>
        <v>41.72</v>
      </c>
      <c r="J75" s="128" t="s">
        <v>49</v>
      </c>
      <c r="K75" s="128" t="s">
        <v>50</v>
      </c>
      <c r="L75" s="89"/>
      <c r="M75" s="129"/>
      <c r="N75" s="129">
        <f>E75*3</f>
        <v>3</v>
      </c>
      <c r="O75" s="4"/>
      <c r="P75" s="228"/>
      <c r="Q75" s="229"/>
      <c r="R75" s="229"/>
      <c r="S75" s="229"/>
      <c r="T75" s="229"/>
      <c r="U75" s="229"/>
      <c r="V75" s="230"/>
      <c r="W75" s="6"/>
      <c r="X75" s="146">
        <f t="shared" si="12"/>
        <v>1.6982742857142859E-2</v>
      </c>
      <c r="Y75" s="131"/>
      <c r="Z75" s="131"/>
      <c r="AA75" s="130"/>
      <c r="AB75" s="131"/>
      <c r="AC75" s="131"/>
      <c r="AD75" s="131"/>
      <c r="AE75" s="131"/>
      <c r="AF75" s="131"/>
      <c r="AG75" s="131"/>
      <c r="AH75" s="131"/>
    </row>
    <row r="76" spans="1:34" s="132" customFormat="1" ht="16" customHeight="1">
      <c r="A76" s="123"/>
      <c r="B76" s="2"/>
      <c r="C76" s="124" t="s">
        <v>263</v>
      </c>
      <c r="D76" s="125"/>
      <c r="E76" s="3"/>
      <c r="F76" s="87"/>
      <c r="G76" s="92"/>
      <c r="H76" s="127"/>
      <c r="I76" s="97"/>
      <c r="J76" s="128"/>
      <c r="K76" s="128"/>
      <c r="L76" s="89"/>
      <c r="M76" s="129"/>
      <c r="N76" s="129"/>
      <c r="O76" s="4"/>
      <c r="P76" s="228"/>
      <c r="Q76" s="229"/>
      <c r="R76" s="229"/>
      <c r="S76" s="229"/>
      <c r="T76" s="229"/>
      <c r="U76" s="229"/>
      <c r="V76" s="230"/>
      <c r="W76" s="6"/>
      <c r="X76" s="146"/>
      <c r="Y76" s="131"/>
      <c r="Z76" s="131"/>
      <c r="AA76" s="130"/>
      <c r="AB76" s="131"/>
      <c r="AC76" s="131"/>
      <c r="AD76" s="131"/>
      <c r="AE76" s="131"/>
      <c r="AF76" s="131"/>
      <c r="AG76" s="131"/>
      <c r="AH76" s="131"/>
    </row>
    <row r="77" spans="1:34" s="132" customFormat="1" ht="16" customHeight="1">
      <c r="A77" s="123"/>
      <c r="B77" s="2"/>
      <c r="C77" s="144" t="s">
        <v>393</v>
      </c>
      <c r="D77" s="125" t="s">
        <v>394</v>
      </c>
      <c r="E77" s="3">
        <v>1</v>
      </c>
      <c r="F77" s="87" t="s">
        <v>196</v>
      </c>
      <c r="G77" s="92"/>
      <c r="H77" s="127">
        <v>221.23</v>
      </c>
      <c r="I77" s="97">
        <f t="shared" ref="I77:I84" si="14">IF(E77&gt;0,E77*H77,"-")</f>
        <v>221.23</v>
      </c>
      <c r="J77" s="128" t="s">
        <v>49</v>
      </c>
      <c r="K77" s="128" t="s">
        <v>50</v>
      </c>
      <c r="L77" s="89"/>
      <c r="M77" s="129"/>
      <c r="N77" s="129">
        <f>E77*5</f>
        <v>5</v>
      </c>
      <c r="O77" s="4"/>
      <c r="P77" s="228"/>
      <c r="Q77" s="229"/>
      <c r="R77" s="229"/>
      <c r="S77" s="229"/>
      <c r="T77" s="229"/>
      <c r="U77" s="229"/>
      <c r="V77" s="230"/>
      <c r="W77" s="6"/>
      <c r="X77" s="146">
        <f t="shared" si="12"/>
        <v>2.8304571428571429E-2</v>
      </c>
      <c r="Y77" s="131"/>
      <c r="Z77" s="131"/>
      <c r="AA77" s="130"/>
      <c r="AB77" s="131"/>
      <c r="AC77" s="131"/>
      <c r="AD77" s="131"/>
      <c r="AE77" s="131"/>
      <c r="AF77" s="131"/>
      <c r="AG77" s="131"/>
      <c r="AH77" s="131"/>
    </row>
    <row r="78" spans="1:34" s="132" customFormat="1" ht="16" customHeight="1">
      <c r="A78" s="123"/>
      <c r="B78" s="2"/>
      <c r="C78" s="124" t="s">
        <v>254</v>
      </c>
      <c r="D78" s="125"/>
      <c r="E78" s="3"/>
      <c r="F78" s="87"/>
      <c r="G78" s="92"/>
      <c r="H78" s="127"/>
      <c r="I78" s="97"/>
      <c r="J78" s="128"/>
      <c r="K78" s="128"/>
      <c r="L78" s="89"/>
      <c r="M78" s="129"/>
      <c r="N78" s="129"/>
      <c r="O78" s="4"/>
      <c r="P78" s="228"/>
      <c r="Q78" s="229"/>
      <c r="R78" s="229"/>
      <c r="S78" s="229"/>
      <c r="T78" s="229"/>
      <c r="U78" s="229"/>
      <c r="V78" s="230"/>
      <c r="W78" s="6"/>
      <c r="X78" s="146"/>
      <c r="Y78" s="131"/>
      <c r="Z78" s="131"/>
      <c r="AA78" s="130"/>
      <c r="AB78" s="131"/>
      <c r="AC78" s="131"/>
      <c r="AD78" s="131"/>
      <c r="AE78" s="131"/>
      <c r="AF78" s="131"/>
      <c r="AG78" s="131"/>
      <c r="AH78" s="131"/>
    </row>
    <row r="79" spans="1:34" s="132" customFormat="1" ht="16" customHeight="1">
      <c r="A79" s="123"/>
      <c r="B79" s="2"/>
      <c r="C79" s="144" t="s">
        <v>342</v>
      </c>
      <c r="D79" s="125" t="s">
        <v>344</v>
      </c>
      <c r="E79" s="3">
        <v>2</v>
      </c>
      <c r="F79" s="87" t="s">
        <v>196</v>
      </c>
      <c r="G79" s="92"/>
      <c r="H79" s="127">
        <v>49.28</v>
      </c>
      <c r="I79" s="97">
        <f t="shared" si="14"/>
        <v>98.56</v>
      </c>
      <c r="J79" s="128" t="s">
        <v>49</v>
      </c>
      <c r="K79" s="128" t="s">
        <v>50</v>
      </c>
      <c r="L79" s="89"/>
      <c r="M79" s="129"/>
      <c r="N79" s="129">
        <f>E79*2</f>
        <v>4</v>
      </c>
      <c r="O79" s="4"/>
      <c r="P79" s="228"/>
      <c r="Q79" s="229"/>
      <c r="R79" s="229"/>
      <c r="S79" s="229"/>
      <c r="T79" s="229"/>
      <c r="U79" s="229"/>
      <c r="V79" s="230"/>
      <c r="W79" s="6"/>
      <c r="X79" s="146">
        <f t="shared" si="12"/>
        <v>2.2643657142857147E-2</v>
      </c>
      <c r="Y79" s="131"/>
      <c r="Z79" s="131"/>
      <c r="AA79" s="130"/>
      <c r="AB79" s="131"/>
      <c r="AC79" s="131"/>
      <c r="AD79" s="131"/>
      <c r="AE79" s="131"/>
      <c r="AF79" s="131"/>
      <c r="AG79" s="131"/>
      <c r="AH79" s="131"/>
    </row>
    <row r="80" spans="1:34" s="132" customFormat="1" ht="16" customHeight="1">
      <c r="A80" s="123"/>
      <c r="B80" s="2"/>
      <c r="C80" s="144" t="s">
        <v>343</v>
      </c>
      <c r="D80" s="125" t="s">
        <v>345</v>
      </c>
      <c r="E80" s="3">
        <v>2</v>
      </c>
      <c r="F80" s="87" t="s">
        <v>196</v>
      </c>
      <c r="G80" s="92"/>
      <c r="H80" s="127">
        <v>49.28</v>
      </c>
      <c r="I80" s="97">
        <f t="shared" si="14"/>
        <v>98.56</v>
      </c>
      <c r="J80" s="128" t="s">
        <v>49</v>
      </c>
      <c r="K80" s="128" t="s">
        <v>50</v>
      </c>
      <c r="L80" s="89"/>
      <c r="M80" s="129"/>
      <c r="N80" s="129">
        <f>E80*2</f>
        <v>4</v>
      </c>
      <c r="O80" s="4"/>
      <c r="P80" s="228"/>
      <c r="Q80" s="229"/>
      <c r="R80" s="229"/>
      <c r="S80" s="229"/>
      <c r="T80" s="229"/>
      <c r="U80" s="229"/>
      <c r="V80" s="230"/>
      <c r="W80" s="6"/>
      <c r="X80" s="146">
        <f t="shared" si="12"/>
        <v>2.2643657142857147E-2</v>
      </c>
      <c r="Y80" s="131"/>
      <c r="Z80" s="131"/>
      <c r="AA80" s="130"/>
      <c r="AB80" s="131"/>
      <c r="AC80" s="131"/>
      <c r="AD80" s="131"/>
      <c r="AE80" s="131"/>
      <c r="AF80" s="131"/>
      <c r="AG80" s="131"/>
      <c r="AH80" s="131"/>
    </row>
    <row r="81" spans="1:34" s="132" customFormat="1" ht="16" customHeight="1">
      <c r="A81" s="123"/>
      <c r="B81" s="2"/>
      <c r="C81" s="124" t="s">
        <v>263</v>
      </c>
      <c r="D81" s="125"/>
      <c r="E81" s="3"/>
      <c r="F81" s="87"/>
      <c r="G81" s="92"/>
      <c r="H81" s="127"/>
      <c r="I81" s="97"/>
      <c r="J81" s="128"/>
      <c r="K81" s="128"/>
      <c r="L81" s="89"/>
      <c r="M81" s="129"/>
      <c r="N81" s="129"/>
      <c r="O81" s="4"/>
      <c r="P81" s="228"/>
      <c r="Q81" s="229"/>
      <c r="R81" s="229"/>
      <c r="S81" s="229"/>
      <c r="T81" s="229"/>
      <c r="U81" s="229"/>
      <c r="V81" s="230"/>
      <c r="W81" s="6"/>
      <c r="X81" s="146"/>
      <c r="Y81" s="131"/>
      <c r="Z81" s="131"/>
      <c r="AA81" s="130"/>
      <c r="AB81" s="131"/>
      <c r="AC81" s="131"/>
      <c r="AD81" s="131"/>
      <c r="AE81" s="131"/>
      <c r="AF81" s="131"/>
      <c r="AG81" s="131"/>
      <c r="AH81" s="131"/>
    </row>
    <row r="82" spans="1:34" s="132" customFormat="1" ht="16" customHeight="1">
      <c r="A82" s="123"/>
      <c r="B82" s="2"/>
      <c r="C82" s="144" t="s">
        <v>487</v>
      </c>
      <c r="D82" s="125" t="s">
        <v>490</v>
      </c>
      <c r="E82" s="3">
        <v>3</v>
      </c>
      <c r="F82" s="87" t="s">
        <v>196</v>
      </c>
      <c r="G82" s="92"/>
      <c r="H82" s="127">
        <v>48.03</v>
      </c>
      <c r="I82" s="97">
        <f t="shared" si="14"/>
        <v>144.09</v>
      </c>
      <c r="J82" s="128" t="s">
        <v>49</v>
      </c>
      <c r="K82" s="128" t="s">
        <v>50</v>
      </c>
      <c r="L82" s="89"/>
      <c r="M82" s="129"/>
      <c r="N82" s="129">
        <f>E82*2</f>
        <v>6</v>
      </c>
      <c r="O82" s="4"/>
      <c r="P82" s="325"/>
      <c r="Q82" s="326"/>
      <c r="R82" s="326"/>
      <c r="S82" s="326"/>
      <c r="T82" s="326"/>
      <c r="U82" s="326"/>
      <c r="V82" s="327"/>
      <c r="W82" s="6"/>
      <c r="X82" s="146">
        <f t="shared" si="12"/>
        <v>3.3965485714285718E-2</v>
      </c>
      <c r="Y82" s="131"/>
      <c r="Z82" s="131"/>
      <c r="AA82" s="130"/>
      <c r="AB82" s="131"/>
      <c r="AC82" s="131"/>
      <c r="AD82" s="131"/>
      <c r="AE82" s="131"/>
      <c r="AF82" s="131"/>
      <c r="AG82" s="131"/>
      <c r="AH82" s="131"/>
    </row>
    <row r="83" spans="1:34" s="132" customFormat="1" ht="16" customHeight="1">
      <c r="A83" s="123"/>
      <c r="B83" s="2"/>
      <c r="C83" s="144" t="s">
        <v>339</v>
      </c>
      <c r="D83" s="125" t="s">
        <v>341</v>
      </c>
      <c r="E83" s="3">
        <v>2</v>
      </c>
      <c r="F83" s="87" t="s">
        <v>196</v>
      </c>
      <c r="G83" s="92"/>
      <c r="H83" s="127">
        <v>10.42</v>
      </c>
      <c r="I83" s="97">
        <f t="shared" si="14"/>
        <v>20.84</v>
      </c>
      <c r="J83" s="128" t="s">
        <v>49</v>
      </c>
      <c r="K83" s="128" t="s">
        <v>50</v>
      </c>
      <c r="L83" s="89"/>
      <c r="M83" s="129"/>
      <c r="N83" s="129">
        <f>E83*1</f>
        <v>2</v>
      </c>
      <c r="O83" s="4"/>
      <c r="P83" s="228"/>
      <c r="Q83" s="229"/>
      <c r="R83" s="229"/>
      <c r="S83" s="229"/>
      <c r="T83" s="229"/>
      <c r="U83" s="229"/>
      <c r="V83" s="230"/>
      <c r="W83" s="6"/>
      <c r="X83" s="146">
        <f t="shared" si="12"/>
        <v>1.1321828571428574E-2</v>
      </c>
      <c r="Y83" s="131"/>
      <c r="Z83" s="131"/>
      <c r="AA83" s="130"/>
      <c r="AB83" s="131"/>
      <c r="AC83" s="131"/>
      <c r="AD83" s="131"/>
      <c r="AE83" s="131"/>
      <c r="AF83" s="131"/>
      <c r="AG83" s="131"/>
      <c r="AH83" s="131"/>
    </row>
    <row r="84" spans="1:34" s="132" customFormat="1" ht="16" customHeight="1">
      <c r="A84" s="123"/>
      <c r="B84" s="2"/>
      <c r="C84" s="144" t="s">
        <v>338</v>
      </c>
      <c r="D84" s="125" t="s">
        <v>340</v>
      </c>
      <c r="E84" s="3">
        <v>2</v>
      </c>
      <c r="F84" s="87" t="s">
        <v>196</v>
      </c>
      <c r="G84" s="92"/>
      <c r="H84" s="127">
        <v>10.42</v>
      </c>
      <c r="I84" s="97">
        <f t="shared" si="14"/>
        <v>20.84</v>
      </c>
      <c r="J84" s="128" t="s">
        <v>49</v>
      </c>
      <c r="K84" s="128" t="s">
        <v>50</v>
      </c>
      <c r="L84" s="89"/>
      <c r="M84" s="129"/>
      <c r="N84" s="129">
        <f>E84*1</f>
        <v>2</v>
      </c>
      <c r="O84" s="4"/>
      <c r="P84" s="228"/>
      <c r="Q84" s="229"/>
      <c r="R84" s="229"/>
      <c r="S84" s="229"/>
      <c r="T84" s="229"/>
      <c r="U84" s="229"/>
      <c r="V84" s="230"/>
      <c r="W84" s="6"/>
      <c r="X84" s="146">
        <f t="shared" si="12"/>
        <v>1.1321828571428574E-2</v>
      </c>
      <c r="Y84" s="131"/>
      <c r="Z84" s="131"/>
      <c r="AA84" s="130"/>
      <c r="AB84" s="131"/>
      <c r="AC84" s="131"/>
      <c r="AD84" s="131"/>
      <c r="AE84" s="131"/>
      <c r="AF84" s="131"/>
      <c r="AG84" s="131"/>
      <c r="AH84" s="131"/>
    </row>
    <row r="85" spans="1:34" s="132" customFormat="1" ht="16" customHeight="1">
      <c r="A85" s="123"/>
      <c r="B85" s="2"/>
      <c r="C85" s="124" t="s">
        <v>498</v>
      </c>
      <c r="D85" s="125"/>
      <c r="E85" s="3"/>
      <c r="F85" s="87"/>
      <c r="G85" s="92"/>
      <c r="H85" s="127"/>
      <c r="I85" s="97"/>
      <c r="J85" s="128"/>
      <c r="K85" s="128"/>
      <c r="L85" s="89"/>
      <c r="M85" s="129"/>
      <c r="N85" s="129"/>
      <c r="O85" s="4"/>
      <c r="P85" s="217"/>
      <c r="Q85" s="218"/>
      <c r="R85" s="218"/>
      <c r="S85" s="218"/>
      <c r="T85" s="218"/>
      <c r="U85" s="218"/>
      <c r="V85" s="219"/>
      <c r="W85" s="6"/>
      <c r="X85" s="146"/>
      <c r="Y85" s="131"/>
      <c r="Z85" s="131"/>
      <c r="AA85" s="130"/>
      <c r="AB85" s="131"/>
      <c r="AC85" s="131"/>
      <c r="AD85" s="131"/>
      <c r="AE85" s="131"/>
      <c r="AF85" s="131"/>
      <c r="AG85" s="131"/>
      <c r="AH85" s="131"/>
    </row>
    <row r="86" spans="1:34" s="132" customFormat="1" ht="16" customHeight="1">
      <c r="A86" s="123"/>
      <c r="B86" s="2"/>
      <c r="C86" s="144" t="s">
        <v>499</v>
      </c>
      <c r="D86" s="125" t="s">
        <v>501</v>
      </c>
      <c r="E86" s="3">
        <v>2</v>
      </c>
      <c r="F86" s="87" t="s">
        <v>196</v>
      </c>
      <c r="G86" s="92"/>
      <c r="H86" s="127">
        <v>38.79</v>
      </c>
      <c r="I86" s="97">
        <f t="shared" ref="I86:I88" si="15">IF(E86&gt;0,E86*H86,"-")</f>
        <v>77.58</v>
      </c>
      <c r="J86" s="128" t="s">
        <v>49</v>
      </c>
      <c r="K86" s="128" t="s">
        <v>50</v>
      </c>
      <c r="L86" s="89"/>
      <c r="M86" s="129"/>
      <c r="N86" s="129">
        <f>E86*3</f>
        <v>6</v>
      </c>
      <c r="O86" s="4"/>
      <c r="P86" s="217"/>
      <c r="Q86" s="218"/>
      <c r="R86" s="218"/>
      <c r="S86" s="218"/>
      <c r="T86" s="218"/>
      <c r="U86" s="218"/>
      <c r="V86" s="219"/>
      <c r="W86" s="6"/>
      <c r="X86" s="146">
        <f t="shared" si="12"/>
        <v>3.3965485714285718E-2</v>
      </c>
      <c r="Y86" s="131"/>
      <c r="Z86" s="131"/>
      <c r="AA86" s="130"/>
      <c r="AB86" s="131"/>
      <c r="AC86" s="131"/>
      <c r="AD86" s="131"/>
      <c r="AE86" s="131"/>
      <c r="AF86" s="131"/>
      <c r="AG86" s="131"/>
      <c r="AH86" s="131"/>
    </row>
    <row r="87" spans="1:34" s="132" customFormat="1" ht="16" customHeight="1">
      <c r="A87" s="123"/>
      <c r="B87" s="2"/>
      <c r="C87" s="144" t="s">
        <v>500</v>
      </c>
      <c r="D87" s="125" t="s">
        <v>502</v>
      </c>
      <c r="E87" s="3">
        <v>2</v>
      </c>
      <c r="F87" s="87" t="s">
        <v>196</v>
      </c>
      <c r="G87" s="92"/>
      <c r="H87" s="127">
        <v>44.32</v>
      </c>
      <c r="I87" s="97">
        <f t="shared" si="15"/>
        <v>88.64</v>
      </c>
      <c r="J87" s="128" t="s">
        <v>49</v>
      </c>
      <c r="K87" s="128" t="s">
        <v>50</v>
      </c>
      <c r="L87" s="89"/>
      <c r="M87" s="129"/>
      <c r="N87" s="129">
        <f>E87*5</f>
        <v>10</v>
      </c>
      <c r="O87" s="4"/>
      <c r="P87" s="217"/>
      <c r="Q87" s="218"/>
      <c r="R87" s="218"/>
      <c r="S87" s="218"/>
      <c r="T87" s="218"/>
      <c r="U87" s="218"/>
      <c r="V87" s="219"/>
      <c r="W87" s="6"/>
      <c r="X87" s="146">
        <f t="shared" si="12"/>
        <v>5.6609142857142858E-2</v>
      </c>
      <c r="Y87" s="131"/>
      <c r="Z87" s="131"/>
      <c r="AA87" s="130"/>
      <c r="AB87" s="131"/>
      <c r="AC87" s="131"/>
      <c r="AD87" s="131"/>
      <c r="AE87" s="131"/>
      <c r="AF87" s="131"/>
      <c r="AG87" s="131"/>
      <c r="AH87" s="131"/>
    </row>
    <row r="88" spans="1:34" s="132" customFormat="1" ht="16" customHeight="1">
      <c r="A88" s="123"/>
      <c r="B88" s="2"/>
      <c r="C88" s="144" t="s">
        <v>503</v>
      </c>
      <c r="D88" s="125" t="s">
        <v>504</v>
      </c>
      <c r="E88" s="3">
        <v>2</v>
      </c>
      <c r="F88" s="87" t="s">
        <v>196</v>
      </c>
      <c r="G88" s="92"/>
      <c r="H88" s="127">
        <v>38.64</v>
      </c>
      <c r="I88" s="97">
        <f t="shared" si="15"/>
        <v>77.28</v>
      </c>
      <c r="J88" s="128" t="s">
        <v>49</v>
      </c>
      <c r="K88" s="128" t="s">
        <v>50</v>
      </c>
      <c r="L88" s="89"/>
      <c r="M88" s="129"/>
      <c r="N88" s="129">
        <f>E88*3</f>
        <v>6</v>
      </c>
      <c r="O88" s="4"/>
      <c r="P88" s="217"/>
      <c r="Q88" s="218"/>
      <c r="R88" s="218"/>
      <c r="S88" s="218"/>
      <c r="T88" s="218"/>
      <c r="U88" s="218"/>
      <c r="V88" s="219"/>
      <c r="W88" s="6"/>
      <c r="X88" s="146">
        <f t="shared" si="12"/>
        <v>3.3965485714285718E-2</v>
      </c>
      <c r="Y88" s="131"/>
      <c r="Z88" s="131"/>
      <c r="AA88" s="130"/>
      <c r="AB88" s="131"/>
      <c r="AC88" s="131"/>
      <c r="AD88" s="131"/>
      <c r="AE88" s="131"/>
      <c r="AF88" s="131"/>
      <c r="AG88" s="131"/>
      <c r="AH88" s="131"/>
    </row>
    <row r="89" spans="1:34" s="132" customFormat="1" ht="16" customHeight="1">
      <c r="A89" s="123"/>
      <c r="B89" s="2"/>
      <c r="C89" s="144"/>
      <c r="D89" s="125"/>
      <c r="E89" s="3"/>
      <c r="F89" s="87"/>
      <c r="G89" s="92"/>
      <c r="H89" s="127"/>
      <c r="I89" s="97"/>
      <c r="J89" s="128"/>
      <c r="K89" s="128"/>
      <c r="L89" s="89"/>
      <c r="M89" s="129"/>
      <c r="N89" s="129"/>
      <c r="O89" s="4"/>
      <c r="P89" s="325"/>
      <c r="Q89" s="326"/>
      <c r="R89" s="326"/>
      <c r="S89" s="326"/>
      <c r="T89" s="326"/>
      <c r="U89" s="326"/>
      <c r="V89" s="327"/>
      <c r="W89" s="6"/>
      <c r="X89" s="146"/>
      <c r="Y89" s="131"/>
      <c r="Z89" s="131"/>
      <c r="AA89" s="130"/>
      <c r="AB89" s="131"/>
      <c r="AC89" s="131"/>
      <c r="AD89" s="131"/>
      <c r="AE89" s="131"/>
      <c r="AF89" s="131"/>
      <c r="AG89" s="131"/>
      <c r="AH89" s="131"/>
    </row>
    <row r="90" spans="1:34" s="132" customFormat="1" ht="16" customHeight="1">
      <c r="A90" s="123"/>
      <c r="B90" s="2"/>
      <c r="C90" s="144"/>
      <c r="D90" s="125"/>
      <c r="E90" s="3"/>
      <c r="F90" s="87"/>
      <c r="G90" s="92"/>
      <c r="H90" s="127"/>
      <c r="I90" s="97"/>
      <c r="J90" s="128"/>
      <c r="K90" s="128"/>
      <c r="L90" s="89"/>
      <c r="M90" s="129"/>
      <c r="N90" s="129"/>
      <c r="O90" s="4"/>
      <c r="P90" s="209"/>
      <c r="Q90" s="210"/>
      <c r="R90" s="210"/>
      <c r="S90" s="210"/>
      <c r="T90" s="210"/>
      <c r="U90" s="210"/>
      <c r="V90" s="211"/>
      <c r="W90" s="6"/>
      <c r="X90" s="146"/>
      <c r="Y90" s="131"/>
      <c r="Z90" s="131"/>
      <c r="AA90" s="131"/>
      <c r="AB90" s="131"/>
      <c r="AC90" s="131"/>
      <c r="AD90" s="131"/>
      <c r="AE90" s="131"/>
      <c r="AF90" s="131"/>
      <c r="AG90" s="131"/>
      <c r="AH90" s="131"/>
    </row>
    <row r="91" spans="1:34" s="132" customFormat="1" ht="16" customHeight="1">
      <c r="A91" s="123"/>
      <c r="B91" s="2"/>
      <c r="C91" s="133"/>
      <c r="D91" s="125"/>
      <c r="E91" s="3"/>
      <c r="F91" s="87"/>
      <c r="G91" s="92"/>
      <c r="H91" s="127"/>
      <c r="I91" s="97"/>
      <c r="J91" s="128"/>
      <c r="K91" s="128"/>
      <c r="L91" s="89"/>
      <c r="M91" s="129"/>
      <c r="N91" s="129"/>
      <c r="O91" s="4"/>
      <c r="P91" s="325"/>
      <c r="Q91" s="326"/>
      <c r="R91" s="326"/>
      <c r="S91" s="326"/>
      <c r="T91" s="326"/>
      <c r="U91" s="326"/>
      <c r="V91" s="327"/>
      <c r="W91" s="6"/>
      <c r="X91" s="130"/>
      <c r="Y91" s="131"/>
      <c r="Z91" s="131"/>
      <c r="AA91" s="130"/>
      <c r="AB91" s="131"/>
      <c r="AC91" s="131"/>
      <c r="AD91" s="131"/>
      <c r="AE91" s="131"/>
      <c r="AF91" s="131"/>
      <c r="AG91" s="131"/>
      <c r="AH91" s="131"/>
    </row>
    <row r="92" spans="1:34" s="132" customFormat="1" ht="16" customHeight="1">
      <c r="A92" s="123"/>
      <c r="B92" s="2"/>
      <c r="C92" s="196"/>
      <c r="D92" s="197"/>
      <c r="E92" s="3"/>
      <c r="F92" s="87"/>
      <c r="G92" s="92"/>
      <c r="H92" s="198"/>
      <c r="I92" s="97"/>
      <c r="J92" s="128"/>
      <c r="K92" s="128"/>
      <c r="L92" s="89"/>
      <c r="M92" s="129"/>
      <c r="N92" s="129"/>
      <c r="O92" s="4"/>
      <c r="P92" s="209"/>
      <c r="Q92" s="210"/>
      <c r="R92" s="210"/>
      <c r="S92" s="210"/>
      <c r="T92" s="210"/>
      <c r="U92" s="210"/>
      <c r="V92" s="211"/>
      <c r="W92" s="6"/>
      <c r="X92" s="199"/>
      <c r="Y92" s="131"/>
      <c r="Z92" s="131"/>
      <c r="AA92" s="168"/>
      <c r="AB92" s="131"/>
      <c r="AC92" s="131"/>
      <c r="AD92" s="131"/>
      <c r="AE92" s="131"/>
      <c r="AF92" s="131"/>
      <c r="AG92" s="131"/>
      <c r="AH92" s="131"/>
    </row>
    <row r="93" spans="1:34" s="131" customFormat="1" ht="16" customHeight="1">
      <c r="B93" s="191"/>
      <c r="D93" s="148"/>
      <c r="E93" s="192">
        <f>SUM(E18:E92)</f>
        <v>140</v>
      </c>
      <c r="F93" s="192" t="s">
        <v>196</v>
      </c>
      <c r="G93" s="193"/>
      <c r="H93" s="194"/>
      <c r="I93" s="195">
        <f>SUM(I18:I92)</f>
        <v>15383.589999999998</v>
      </c>
      <c r="J93" s="194"/>
      <c r="K93" s="194"/>
      <c r="L93" s="194"/>
      <c r="M93" s="195">
        <f>SUM(M18:M92)</f>
        <v>621</v>
      </c>
      <c r="N93" s="195">
        <f>SUM(N18:N92)</f>
        <v>574</v>
      </c>
      <c r="O93" s="195" t="e">
        <f>SUM(O16:O84)</f>
        <v>#REF!</v>
      </c>
      <c r="P93" s="195"/>
      <c r="Q93" s="195">
        <f>SUM(Q16:Q84)</f>
        <v>0</v>
      </c>
      <c r="R93" s="195">
        <f>SUM(R16:R84)</f>
        <v>0</v>
      </c>
      <c r="S93" s="195"/>
      <c r="T93" s="195">
        <f>SUM(T16:T84)</f>
        <v>0</v>
      </c>
      <c r="U93" s="195">
        <f>SUM(U16:U84)</f>
        <v>0</v>
      </c>
      <c r="V93" s="195" t="e">
        <f>SUM(#REF!)</f>
        <v>#REF!</v>
      </c>
      <c r="W93" s="195">
        <f>SUM(W16:W84)</f>
        <v>0</v>
      </c>
      <c r="X93" s="200">
        <f>SUM(X18:X92)</f>
        <v>4.2336897829037321</v>
      </c>
    </row>
    <row r="94" spans="1:34" ht="13.5" customHeight="1">
      <c r="B94" s="98"/>
      <c r="C94" s="99"/>
      <c r="D94" s="30"/>
      <c r="E94" s="100"/>
      <c r="F94" s="51"/>
      <c r="G94" s="51"/>
      <c r="H94" s="101" t="s">
        <v>51</v>
      </c>
      <c r="I94" s="55"/>
      <c r="J94" s="100"/>
      <c r="K94" s="100"/>
      <c r="L94" s="100"/>
      <c r="M94" s="102"/>
      <c r="N94" s="55"/>
      <c r="O94" s="53"/>
      <c r="P94" s="52"/>
      <c r="Q94" s="52"/>
      <c r="R94" s="52"/>
      <c r="S94" s="52"/>
      <c r="T94" s="52"/>
      <c r="U94" s="52"/>
      <c r="V94" s="53"/>
      <c r="W94" s="53"/>
      <c r="X94" s="57"/>
    </row>
    <row r="95" spans="1:34" ht="13.5" customHeight="1">
      <c r="B95" s="20" t="s">
        <v>52</v>
      </c>
      <c r="C95" s="21"/>
      <c r="D95" s="103"/>
      <c r="E95" s="104" t="s">
        <v>53</v>
      </c>
      <c r="F95" s="104"/>
      <c r="G95" s="41"/>
      <c r="H95" s="23" t="s">
        <v>54</v>
      </c>
      <c r="I95" s="105"/>
      <c r="J95" s="49" t="s">
        <v>55</v>
      </c>
      <c r="K95" s="106"/>
      <c r="L95" s="40" t="s">
        <v>56</v>
      </c>
      <c r="M95" s="40"/>
      <c r="N95" s="328" t="s">
        <v>57</v>
      </c>
      <c r="O95" s="329"/>
      <c r="P95" s="329"/>
      <c r="Q95" s="329"/>
      <c r="R95" s="329"/>
      <c r="S95" s="329"/>
      <c r="T95" s="329"/>
      <c r="U95" s="329"/>
      <c r="V95" s="329"/>
      <c r="W95" s="329"/>
      <c r="X95" s="330"/>
    </row>
    <row r="96" spans="1:34" ht="13.5" customHeight="1">
      <c r="B96" s="37" t="s">
        <v>58</v>
      </c>
      <c r="D96" s="107"/>
      <c r="E96" s="7" t="s">
        <v>59</v>
      </c>
      <c r="H96" s="108"/>
      <c r="I96" s="109" t="s">
        <v>60</v>
      </c>
      <c r="J96" s="37" t="s">
        <v>61</v>
      </c>
      <c r="K96" s="110"/>
      <c r="L96" s="43" t="s">
        <v>62</v>
      </c>
      <c r="M96" s="43"/>
      <c r="N96" s="38"/>
      <c r="X96" s="44"/>
    </row>
    <row r="97" spans="2:27" ht="13.5" customHeight="1">
      <c r="B97" s="37" t="s">
        <v>63</v>
      </c>
      <c r="D97" s="30"/>
      <c r="H97" s="331"/>
      <c r="I97" s="332"/>
      <c r="J97" s="37"/>
      <c r="K97" s="110"/>
      <c r="L97" s="43" t="s">
        <v>64</v>
      </c>
      <c r="M97" s="43"/>
      <c r="N97" s="38"/>
      <c r="X97" s="44"/>
    </row>
    <row r="98" spans="2:27" ht="13.5" customHeight="1">
      <c r="B98" s="51"/>
      <c r="C98" s="52"/>
      <c r="D98" s="111"/>
      <c r="E98" s="7" t="s">
        <v>65</v>
      </c>
      <c r="H98" s="108"/>
      <c r="I98" s="109"/>
      <c r="J98" s="37" t="s">
        <v>66</v>
      </c>
      <c r="K98" s="110"/>
      <c r="L98" s="43"/>
      <c r="M98" s="43"/>
      <c r="N98" s="38"/>
      <c r="X98" s="44"/>
    </row>
    <row r="99" spans="2:27" ht="13.5" customHeight="1">
      <c r="B99" s="20" t="s">
        <v>67</v>
      </c>
      <c r="C99" s="41"/>
      <c r="D99" s="22"/>
      <c r="E99" s="7" t="s">
        <v>68</v>
      </c>
      <c r="H99" s="112" t="s">
        <v>69</v>
      </c>
      <c r="I99" s="113"/>
      <c r="J99" s="37" t="s">
        <v>61</v>
      </c>
      <c r="K99" s="110"/>
      <c r="L99" s="43" t="s">
        <v>70</v>
      </c>
      <c r="M99" s="43"/>
      <c r="N99" s="38"/>
      <c r="X99" s="44"/>
    </row>
    <row r="100" spans="2:27" ht="13.5" customHeight="1">
      <c r="B100" s="9" t="s">
        <v>71</v>
      </c>
      <c r="D100" s="30"/>
      <c r="E100" s="7" t="s">
        <v>72</v>
      </c>
      <c r="H100" s="114"/>
      <c r="I100" s="115"/>
      <c r="J100" s="37" t="s">
        <v>73</v>
      </c>
      <c r="K100" s="110"/>
      <c r="L100" s="43" t="s">
        <v>74</v>
      </c>
      <c r="M100" s="43"/>
      <c r="N100" s="333" t="s">
        <v>75</v>
      </c>
      <c r="O100" s="334"/>
      <c r="P100" s="334"/>
      <c r="Q100" s="334"/>
      <c r="R100" s="334"/>
      <c r="S100" s="334"/>
      <c r="T100" s="334"/>
      <c r="U100" s="334"/>
      <c r="V100" s="334"/>
      <c r="W100" s="334"/>
      <c r="X100" s="335"/>
    </row>
    <row r="101" spans="2:27" ht="13.5" customHeight="1">
      <c r="B101" s="51"/>
      <c r="C101" s="52"/>
      <c r="D101" s="53"/>
      <c r="E101" s="52"/>
      <c r="F101" s="52"/>
      <c r="G101" s="52"/>
      <c r="H101" s="336" t="s">
        <v>477</v>
      </c>
      <c r="I101" s="337"/>
      <c r="J101" s="336" t="s">
        <v>476</v>
      </c>
      <c r="K101" s="337"/>
      <c r="L101" s="52"/>
      <c r="M101" s="56"/>
      <c r="N101" s="338" t="s">
        <v>76</v>
      </c>
      <c r="O101" s="339"/>
      <c r="P101" s="339"/>
      <c r="Q101" s="339"/>
      <c r="R101" s="339"/>
      <c r="S101" s="339"/>
      <c r="T101" s="339"/>
      <c r="U101" s="339"/>
      <c r="V101" s="339"/>
      <c r="W101" s="339"/>
      <c r="X101" s="340"/>
    </row>
    <row r="102" spans="2:27" ht="13.5" customHeight="1"/>
    <row r="103" spans="2:27" ht="13.5" customHeight="1"/>
    <row r="104" spans="2:27" ht="13.5" customHeight="1"/>
    <row r="105" spans="2:27" ht="8.5" customHeight="1"/>
    <row r="106" spans="2:27" ht="13.5" customHeight="1">
      <c r="B106" s="116"/>
      <c r="C106" s="116"/>
      <c r="E106" s="117"/>
      <c r="F106" s="117"/>
      <c r="H106" s="116"/>
      <c r="J106" s="116"/>
    </row>
    <row r="107" spans="2:27" s="1" customFormat="1" ht="22.5" customHeight="1">
      <c r="B107" s="116"/>
      <c r="C107" s="116"/>
      <c r="D107" s="7"/>
      <c r="E107" s="116"/>
      <c r="F107" s="116"/>
      <c r="G107" s="7"/>
      <c r="H107" s="116"/>
      <c r="J107" s="116"/>
      <c r="K107" s="7"/>
      <c r="L107" s="7"/>
      <c r="O107" s="7"/>
      <c r="P107" s="7"/>
      <c r="Q107" s="7"/>
      <c r="R107" s="7"/>
      <c r="S107" s="7"/>
      <c r="T107" s="7"/>
      <c r="U107" s="7"/>
      <c r="V107" s="7"/>
      <c r="W107" s="7"/>
      <c r="X107" s="11"/>
      <c r="Y107" s="7"/>
      <c r="Z107" s="7"/>
      <c r="AA107" s="7"/>
    </row>
    <row r="108" spans="2:27" s="1" customFormat="1" ht="22.5" customHeight="1">
      <c r="B108" s="116"/>
      <c r="C108" s="116"/>
      <c r="D108" s="7"/>
      <c r="E108" s="7"/>
      <c r="F108" s="7"/>
      <c r="G108" s="7"/>
      <c r="H108" s="116"/>
      <c r="J108" s="116"/>
      <c r="K108" s="118"/>
      <c r="L108" s="7"/>
      <c r="O108" s="7"/>
      <c r="P108" s="7"/>
      <c r="Q108" s="7"/>
      <c r="R108" s="7"/>
      <c r="S108" s="7"/>
      <c r="T108" s="7"/>
      <c r="U108" s="7"/>
      <c r="V108" s="7"/>
      <c r="W108" s="7"/>
      <c r="X108" s="11"/>
      <c r="Y108" s="7"/>
      <c r="Z108" s="7"/>
      <c r="AA108" s="7"/>
    </row>
    <row r="109" spans="2:27" s="1" customFormat="1" ht="22.5" customHeight="1">
      <c r="B109" s="116"/>
      <c r="C109" s="116"/>
      <c r="D109" s="7"/>
      <c r="E109" s="7"/>
      <c r="F109" s="7"/>
      <c r="G109" s="7"/>
      <c r="H109" s="116"/>
      <c r="J109" s="116"/>
      <c r="K109" s="7"/>
      <c r="L109" s="7"/>
      <c r="O109" s="7"/>
      <c r="P109" s="7"/>
      <c r="Q109" s="7"/>
      <c r="R109" s="7"/>
      <c r="S109" s="7"/>
      <c r="T109" s="7"/>
      <c r="U109" s="7"/>
      <c r="V109" s="7"/>
      <c r="W109" s="7"/>
      <c r="X109" s="11"/>
      <c r="Y109" s="7"/>
      <c r="Z109" s="7"/>
      <c r="AA109" s="7"/>
    </row>
    <row r="110" spans="2:27" s="1" customFormat="1" ht="22.5" customHeight="1">
      <c r="B110" s="116"/>
      <c r="C110" s="116"/>
      <c r="D110" s="7"/>
      <c r="E110" s="7"/>
      <c r="F110" s="7"/>
      <c r="G110" s="7"/>
      <c r="H110" s="116"/>
      <c r="J110" s="116"/>
      <c r="K110" s="7"/>
      <c r="L110" s="7"/>
      <c r="O110" s="7"/>
      <c r="P110" s="7"/>
      <c r="Q110" s="7"/>
      <c r="R110" s="7"/>
      <c r="S110" s="7"/>
      <c r="T110" s="7"/>
      <c r="U110" s="7"/>
      <c r="V110" s="7"/>
      <c r="W110" s="7"/>
      <c r="X110" s="11"/>
      <c r="Y110" s="7"/>
      <c r="Z110" s="7"/>
      <c r="AA110" s="7"/>
    </row>
    <row r="111" spans="2:27" s="1" customFormat="1" ht="22.5" customHeight="1">
      <c r="B111" s="116"/>
      <c r="C111" s="116"/>
      <c r="D111" s="7"/>
      <c r="E111" s="7"/>
      <c r="F111" s="7"/>
      <c r="G111" s="7"/>
      <c r="H111" s="116"/>
      <c r="J111" s="116"/>
      <c r="K111" s="7"/>
      <c r="L111" s="7"/>
      <c r="O111" s="7"/>
      <c r="P111" s="7"/>
      <c r="Q111" s="7"/>
      <c r="R111" s="7"/>
      <c r="S111" s="7"/>
      <c r="T111" s="7"/>
      <c r="U111" s="7"/>
      <c r="V111" s="7"/>
      <c r="W111" s="7"/>
      <c r="X111" s="11"/>
      <c r="Y111" s="7"/>
      <c r="Z111" s="7"/>
      <c r="AA111" s="7"/>
    </row>
    <row r="112" spans="2:27" s="1" customFormat="1" ht="22.5" customHeight="1">
      <c r="B112" s="116"/>
      <c r="C112" s="116"/>
      <c r="D112" s="7"/>
      <c r="E112" s="7"/>
      <c r="F112" s="7"/>
      <c r="G112" s="7"/>
      <c r="H112" s="116"/>
      <c r="J112" s="116"/>
      <c r="K112" s="7"/>
      <c r="L112" s="7"/>
      <c r="O112" s="7"/>
      <c r="P112" s="7"/>
      <c r="Q112" s="7"/>
      <c r="R112" s="7"/>
      <c r="S112" s="7"/>
      <c r="T112" s="7"/>
      <c r="U112" s="7"/>
      <c r="V112" s="7"/>
      <c r="W112" s="7"/>
      <c r="X112" s="11"/>
      <c r="Y112" s="7"/>
      <c r="Z112" s="7"/>
      <c r="AA112" s="7"/>
    </row>
    <row r="113" spans="2:27" s="1" customFormat="1" ht="22.5" customHeight="1">
      <c r="B113" s="116"/>
      <c r="C113" s="116"/>
      <c r="D113" s="7"/>
      <c r="E113" s="7"/>
      <c r="F113" s="7"/>
      <c r="G113" s="7"/>
      <c r="H113" s="116"/>
      <c r="J113" s="116"/>
      <c r="K113" s="7"/>
      <c r="L113" s="7"/>
      <c r="O113" s="7"/>
      <c r="P113" s="7"/>
      <c r="Q113" s="7"/>
      <c r="R113" s="7"/>
      <c r="S113" s="7"/>
      <c r="T113" s="7"/>
      <c r="U113" s="7"/>
      <c r="V113" s="7"/>
      <c r="W113" s="7"/>
      <c r="X113" s="11"/>
      <c r="Y113" s="7"/>
      <c r="Z113" s="7"/>
      <c r="AA113" s="7"/>
    </row>
    <row r="114" spans="2:27" s="1" customFormat="1" ht="22.5" customHeight="1">
      <c r="B114" s="116"/>
      <c r="C114" s="116"/>
      <c r="D114" s="7"/>
      <c r="E114" s="7"/>
      <c r="F114" s="7"/>
      <c r="G114" s="7"/>
      <c r="H114" s="116"/>
      <c r="J114" s="116"/>
      <c r="K114" s="7"/>
      <c r="L114" s="7"/>
      <c r="O114" s="7"/>
      <c r="P114" s="7"/>
      <c r="Q114" s="7"/>
      <c r="R114" s="7"/>
      <c r="S114" s="7"/>
      <c r="T114" s="7"/>
      <c r="U114" s="7"/>
      <c r="V114" s="7"/>
      <c r="W114" s="7"/>
      <c r="X114" s="11"/>
      <c r="Y114" s="7"/>
      <c r="Z114" s="7"/>
      <c r="AA114" s="7"/>
    </row>
    <row r="115" spans="2:27" s="1" customFormat="1" ht="22.5" customHeight="1">
      <c r="B115" s="116"/>
      <c r="C115" s="116"/>
      <c r="D115" s="7"/>
      <c r="E115" s="7"/>
      <c r="F115" s="7"/>
      <c r="G115" s="7"/>
      <c r="H115" s="116"/>
      <c r="J115" s="116"/>
      <c r="K115" s="7"/>
      <c r="L115" s="7"/>
      <c r="O115" s="7"/>
      <c r="P115" s="7"/>
      <c r="Q115" s="7"/>
      <c r="R115" s="7"/>
      <c r="S115" s="7"/>
      <c r="T115" s="7"/>
      <c r="U115" s="7"/>
      <c r="V115" s="7"/>
      <c r="W115" s="7"/>
      <c r="X115" s="11"/>
      <c r="Y115" s="7"/>
      <c r="Z115" s="7"/>
      <c r="AA115" s="7"/>
    </row>
    <row r="116" spans="2:27" s="1" customFormat="1" ht="22.5" customHeight="1">
      <c r="B116" s="116"/>
      <c r="C116" s="116"/>
      <c r="D116" s="7"/>
      <c r="E116" s="7"/>
      <c r="F116" s="7"/>
      <c r="G116" s="7"/>
      <c r="H116" s="116"/>
      <c r="J116" s="116"/>
      <c r="K116" s="7"/>
      <c r="L116" s="7"/>
      <c r="O116" s="7"/>
      <c r="P116" s="7"/>
      <c r="Q116" s="7"/>
      <c r="R116" s="7"/>
      <c r="S116" s="7"/>
      <c r="T116" s="7"/>
      <c r="U116" s="7"/>
      <c r="V116" s="7"/>
      <c r="W116" s="7"/>
      <c r="X116" s="11"/>
      <c r="Y116" s="7"/>
      <c r="Z116" s="7"/>
      <c r="AA116" s="7"/>
    </row>
    <row r="117" spans="2:27" s="1" customFormat="1" ht="22.5" customHeight="1">
      <c r="B117" s="116"/>
      <c r="C117" s="116"/>
      <c r="D117" s="7"/>
      <c r="E117" s="7"/>
      <c r="F117" s="7"/>
      <c r="G117" s="7"/>
      <c r="H117" s="116"/>
      <c r="J117" s="116"/>
      <c r="K117" s="7"/>
      <c r="L117" s="7"/>
      <c r="O117" s="7"/>
      <c r="P117" s="7"/>
      <c r="Q117" s="7"/>
      <c r="R117" s="7"/>
      <c r="S117" s="7"/>
      <c r="T117" s="7"/>
      <c r="U117" s="7"/>
      <c r="V117" s="7"/>
      <c r="W117" s="7"/>
      <c r="X117" s="11"/>
      <c r="Y117" s="7"/>
      <c r="Z117" s="7"/>
      <c r="AA117" s="7"/>
    </row>
    <row r="118" spans="2:27" s="1" customFormat="1" ht="22.5" customHeight="1">
      <c r="B118" s="116"/>
      <c r="C118" s="116"/>
      <c r="D118" s="7"/>
      <c r="E118" s="7"/>
      <c r="F118" s="7"/>
      <c r="G118" s="7"/>
      <c r="H118" s="116"/>
      <c r="J118" s="116"/>
      <c r="K118" s="7"/>
      <c r="L118" s="7"/>
      <c r="O118" s="7"/>
      <c r="P118" s="7"/>
      <c r="Q118" s="7"/>
      <c r="R118" s="7"/>
      <c r="S118" s="7"/>
      <c r="T118" s="7"/>
      <c r="U118" s="7"/>
      <c r="V118" s="7"/>
      <c r="W118" s="7"/>
      <c r="X118" s="11"/>
      <c r="Y118" s="7"/>
      <c r="Z118" s="7"/>
      <c r="AA118" s="7"/>
    </row>
    <row r="119" spans="2:27" s="1" customFormat="1" ht="22.5" customHeight="1">
      <c r="B119" s="116"/>
      <c r="C119" s="116"/>
      <c r="D119" s="7"/>
      <c r="E119" s="7"/>
      <c r="F119" s="7"/>
      <c r="G119" s="7"/>
      <c r="H119" s="116"/>
      <c r="J119" s="116"/>
      <c r="K119" s="7"/>
      <c r="L119" s="7"/>
      <c r="O119" s="7"/>
      <c r="P119" s="7"/>
      <c r="Q119" s="7"/>
      <c r="R119" s="7"/>
      <c r="S119" s="7"/>
      <c r="T119" s="7"/>
      <c r="U119" s="7"/>
      <c r="V119" s="7"/>
      <c r="W119" s="7"/>
      <c r="X119" s="11"/>
      <c r="Y119" s="7"/>
      <c r="Z119" s="7"/>
      <c r="AA119" s="7"/>
    </row>
    <row r="120" spans="2:27" s="1" customFormat="1" ht="22.5" customHeight="1">
      <c r="B120" s="116"/>
      <c r="C120" s="116"/>
      <c r="D120" s="7"/>
      <c r="E120" s="7"/>
      <c r="F120" s="7"/>
      <c r="G120" s="7"/>
      <c r="H120" s="116"/>
      <c r="J120" s="116"/>
      <c r="K120" s="7"/>
      <c r="L120" s="7"/>
      <c r="O120" s="7"/>
      <c r="P120" s="7"/>
      <c r="Q120" s="7"/>
      <c r="R120" s="7"/>
      <c r="S120" s="7"/>
      <c r="T120" s="7"/>
      <c r="U120" s="7"/>
      <c r="V120" s="7"/>
      <c r="W120" s="7"/>
      <c r="X120" s="11"/>
      <c r="Y120" s="7"/>
      <c r="Z120" s="7"/>
      <c r="AA120" s="7"/>
    </row>
    <row r="121" spans="2:27" s="1" customFormat="1" ht="22.5" customHeight="1">
      <c r="B121" s="116"/>
      <c r="C121" s="116"/>
      <c r="D121" s="7"/>
      <c r="E121" s="7"/>
      <c r="F121" s="7"/>
      <c r="G121" s="7"/>
      <c r="H121" s="116"/>
      <c r="J121" s="116"/>
      <c r="K121" s="7"/>
      <c r="L121" s="7"/>
      <c r="O121" s="7"/>
      <c r="P121" s="7"/>
      <c r="Q121" s="7"/>
      <c r="R121" s="7"/>
      <c r="S121" s="7"/>
      <c r="T121" s="7"/>
      <c r="U121" s="7"/>
      <c r="V121" s="7"/>
      <c r="W121" s="7"/>
      <c r="X121" s="11"/>
      <c r="Y121" s="7"/>
      <c r="Z121" s="7"/>
      <c r="AA121" s="7"/>
    </row>
    <row r="122" spans="2:27" s="1" customFormat="1" ht="22.5" customHeight="1">
      <c r="B122" s="116"/>
      <c r="C122" s="116"/>
      <c r="D122" s="7"/>
      <c r="E122" s="7"/>
      <c r="F122" s="7"/>
      <c r="G122" s="7"/>
      <c r="H122" s="116"/>
      <c r="J122" s="116"/>
      <c r="K122" s="7"/>
      <c r="L122" s="7"/>
      <c r="O122" s="7"/>
      <c r="P122" s="7"/>
      <c r="Q122" s="7"/>
      <c r="R122" s="7"/>
      <c r="S122" s="7"/>
      <c r="T122" s="7"/>
      <c r="U122" s="7"/>
      <c r="V122" s="7"/>
      <c r="W122" s="7"/>
      <c r="X122" s="11"/>
      <c r="Y122" s="7"/>
      <c r="Z122" s="7"/>
      <c r="AA122" s="7"/>
    </row>
    <row r="123" spans="2:27" s="1" customFormat="1" ht="22.5" customHeight="1">
      <c r="B123" s="116"/>
      <c r="C123" s="116"/>
      <c r="D123" s="7"/>
      <c r="E123" s="7"/>
      <c r="F123" s="7"/>
      <c r="G123" s="7"/>
      <c r="H123" s="116"/>
      <c r="J123" s="116"/>
      <c r="K123" s="7"/>
      <c r="L123" s="7"/>
      <c r="O123" s="7"/>
      <c r="P123" s="7"/>
      <c r="Q123" s="7"/>
      <c r="R123" s="7"/>
      <c r="S123" s="7"/>
      <c r="T123" s="7"/>
      <c r="U123" s="7"/>
      <c r="V123" s="7"/>
      <c r="W123" s="7"/>
      <c r="X123" s="11"/>
      <c r="Y123" s="7"/>
      <c r="Z123" s="7"/>
      <c r="AA123" s="7"/>
    </row>
    <row r="124" spans="2:27" s="1" customFormat="1" ht="22.5" customHeight="1">
      <c r="B124" s="116"/>
      <c r="C124" s="116"/>
      <c r="D124" s="7"/>
      <c r="E124" s="7"/>
      <c r="F124" s="7"/>
      <c r="G124" s="7"/>
      <c r="H124" s="116"/>
      <c r="J124" s="116"/>
      <c r="K124" s="7"/>
      <c r="L124" s="7"/>
      <c r="O124" s="7"/>
      <c r="P124" s="7"/>
      <c r="Q124" s="7"/>
      <c r="R124" s="7"/>
      <c r="S124" s="7"/>
      <c r="T124" s="7"/>
      <c r="U124" s="7"/>
      <c r="V124" s="7"/>
      <c r="W124" s="7"/>
      <c r="X124" s="11"/>
      <c r="Y124" s="7"/>
      <c r="Z124" s="7"/>
      <c r="AA124" s="7"/>
    </row>
    <row r="125" spans="2:27" s="1" customFormat="1" ht="22.5" customHeight="1">
      <c r="B125" s="116"/>
      <c r="C125" s="116"/>
      <c r="D125" s="7"/>
      <c r="E125" s="7"/>
      <c r="F125" s="7"/>
      <c r="G125" s="7"/>
      <c r="H125" s="116"/>
      <c r="J125" s="116"/>
      <c r="K125" s="7"/>
      <c r="L125" s="7"/>
      <c r="O125" s="7"/>
      <c r="P125" s="7"/>
      <c r="Q125" s="7"/>
      <c r="R125" s="7"/>
      <c r="S125" s="7"/>
      <c r="T125" s="7"/>
      <c r="U125" s="7"/>
      <c r="V125" s="7"/>
      <c r="W125" s="7"/>
      <c r="X125" s="11"/>
      <c r="Y125" s="7"/>
      <c r="Z125" s="7"/>
      <c r="AA125" s="7"/>
    </row>
    <row r="126" spans="2:27" s="1" customFormat="1" ht="22.5" customHeight="1">
      <c r="B126" s="116"/>
      <c r="C126" s="116"/>
      <c r="D126" s="7"/>
      <c r="E126" s="7"/>
      <c r="F126" s="7"/>
      <c r="G126" s="7"/>
      <c r="H126" s="116"/>
      <c r="J126" s="116"/>
      <c r="K126" s="7"/>
      <c r="L126" s="7"/>
      <c r="O126" s="7"/>
      <c r="P126" s="7"/>
      <c r="Q126" s="7"/>
      <c r="R126" s="7"/>
      <c r="S126" s="7"/>
      <c r="T126" s="7"/>
      <c r="U126" s="7"/>
      <c r="V126" s="7"/>
      <c r="W126" s="7"/>
      <c r="X126" s="11"/>
      <c r="Y126" s="7"/>
      <c r="Z126" s="7"/>
      <c r="AA126" s="7"/>
    </row>
    <row r="127" spans="2:27" s="1" customFormat="1" ht="22.5" customHeight="1">
      <c r="B127" s="116"/>
      <c r="C127" s="116"/>
      <c r="D127" s="7"/>
      <c r="E127" s="7"/>
      <c r="F127" s="7"/>
      <c r="G127" s="7"/>
      <c r="H127" s="116"/>
      <c r="J127" s="116"/>
      <c r="K127" s="7"/>
      <c r="L127" s="7"/>
      <c r="O127" s="7"/>
      <c r="P127" s="7"/>
      <c r="Q127" s="7"/>
      <c r="R127" s="7"/>
      <c r="S127" s="7"/>
      <c r="T127" s="7"/>
      <c r="U127" s="7"/>
      <c r="V127" s="7"/>
      <c r="W127" s="7"/>
      <c r="X127" s="11"/>
      <c r="Y127" s="7"/>
      <c r="Z127" s="7"/>
      <c r="AA127" s="7"/>
    </row>
    <row r="128" spans="2:27" s="1" customFormat="1" ht="22.5" customHeight="1">
      <c r="B128" s="116"/>
      <c r="C128" s="116"/>
      <c r="D128" s="7"/>
      <c r="E128" s="7"/>
      <c r="F128" s="7"/>
      <c r="G128" s="7"/>
      <c r="H128" s="116"/>
      <c r="J128" s="116"/>
      <c r="K128" s="7"/>
      <c r="L128" s="7"/>
      <c r="O128" s="7"/>
      <c r="P128" s="7"/>
      <c r="Q128" s="7"/>
      <c r="R128" s="7"/>
      <c r="S128" s="7"/>
      <c r="T128" s="7"/>
      <c r="U128" s="7"/>
      <c r="V128" s="7"/>
      <c r="W128" s="7"/>
      <c r="X128" s="11"/>
      <c r="Y128" s="7"/>
      <c r="Z128" s="7"/>
      <c r="AA128" s="7"/>
    </row>
    <row r="129" spans="2:27" s="1" customFormat="1" ht="22.5" customHeight="1">
      <c r="B129" s="116"/>
      <c r="C129" s="116"/>
      <c r="D129" s="7"/>
      <c r="E129" s="7"/>
      <c r="F129" s="7"/>
      <c r="G129" s="7"/>
      <c r="H129" s="116"/>
      <c r="J129" s="116"/>
      <c r="K129" s="7"/>
      <c r="L129" s="7"/>
      <c r="O129" s="7"/>
      <c r="P129" s="7"/>
      <c r="Q129" s="7"/>
      <c r="R129" s="7"/>
      <c r="S129" s="7"/>
      <c r="T129" s="7"/>
      <c r="U129" s="7"/>
      <c r="V129" s="7"/>
      <c r="W129" s="7"/>
      <c r="X129" s="11"/>
      <c r="Y129" s="7"/>
      <c r="Z129" s="7"/>
      <c r="AA129" s="7"/>
    </row>
    <row r="130" spans="2:27" s="1" customFormat="1" ht="22.5" customHeight="1">
      <c r="B130" s="116"/>
      <c r="C130" s="116"/>
      <c r="D130" s="7"/>
      <c r="E130" s="7"/>
      <c r="F130" s="7"/>
      <c r="G130" s="7"/>
      <c r="H130" s="116"/>
      <c r="J130" s="116"/>
      <c r="K130" s="7"/>
      <c r="L130" s="7"/>
      <c r="O130" s="7"/>
      <c r="P130" s="7"/>
      <c r="Q130" s="7"/>
      <c r="R130" s="7"/>
      <c r="S130" s="7"/>
      <c r="T130" s="7"/>
      <c r="U130" s="7"/>
      <c r="V130" s="7"/>
      <c r="W130" s="7"/>
      <c r="X130" s="11"/>
      <c r="Y130" s="7"/>
      <c r="Z130" s="7"/>
      <c r="AA130" s="7"/>
    </row>
    <row r="131" spans="2:27" s="1" customFormat="1" ht="22.5" customHeight="1">
      <c r="B131" s="116"/>
      <c r="C131" s="116"/>
      <c r="D131" s="7"/>
      <c r="E131" s="7"/>
      <c r="F131" s="7"/>
      <c r="G131" s="7"/>
      <c r="H131" s="116"/>
      <c r="J131" s="116"/>
      <c r="K131" s="7"/>
      <c r="L131" s="7"/>
      <c r="O131" s="7"/>
      <c r="P131" s="7"/>
      <c r="Q131" s="7"/>
      <c r="R131" s="7"/>
      <c r="S131" s="7"/>
      <c r="T131" s="7"/>
      <c r="U131" s="7"/>
      <c r="V131" s="7"/>
      <c r="W131" s="7"/>
      <c r="X131" s="11"/>
      <c r="Y131" s="7"/>
      <c r="Z131" s="7"/>
      <c r="AA131" s="7"/>
    </row>
    <row r="132" spans="2:27" s="1" customFormat="1" ht="22.5" customHeight="1">
      <c r="B132" s="116"/>
      <c r="C132" s="116"/>
      <c r="D132" s="7"/>
      <c r="E132" s="7"/>
      <c r="F132" s="7"/>
      <c r="G132" s="7"/>
      <c r="H132" s="116"/>
      <c r="J132" s="116"/>
      <c r="K132" s="7"/>
      <c r="L132" s="7"/>
      <c r="O132" s="7"/>
      <c r="P132" s="7"/>
      <c r="Q132" s="7"/>
      <c r="R132" s="7"/>
      <c r="S132" s="7"/>
      <c r="T132" s="7"/>
      <c r="U132" s="7"/>
      <c r="V132" s="7"/>
      <c r="W132" s="7"/>
      <c r="X132" s="11"/>
      <c r="Y132" s="7"/>
      <c r="Z132" s="7"/>
      <c r="AA132" s="7"/>
    </row>
    <row r="133" spans="2:27" s="1" customFormat="1" ht="22.5" customHeight="1">
      <c r="B133" s="116"/>
      <c r="C133" s="116"/>
      <c r="D133" s="7"/>
      <c r="E133" s="7"/>
      <c r="F133" s="7"/>
      <c r="G133" s="7"/>
      <c r="H133" s="116"/>
      <c r="J133" s="116"/>
      <c r="K133" s="7"/>
      <c r="L133" s="7"/>
      <c r="O133" s="7"/>
      <c r="P133" s="7"/>
      <c r="Q133" s="7"/>
      <c r="R133" s="7"/>
      <c r="S133" s="7"/>
      <c r="T133" s="7"/>
      <c r="U133" s="7"/>
      <c r="V133" s="7"/>
      <c r="W133" s="7"/>
      <c r="X133" s="11"/>
      <c r="Y133" s="7"/>
      <c r="Z133" s="7"/>
      <c r="AA133" s="7"/>
    </row>
    <row r="134" spans="2:27" s="1" customFormat="1" ht="22.5" customHeight="1">
      <c r="B134" s="116"/>
      <c r="C134" s="116"/>
      <c r="D134" s="7"/>
      <c r="E134" s="7"/>
      <c r="F134" s="7"/>
      <c r="G134" s="7"/>
      <c r="H134" s="116"/>
      <c r="J134" s="116"/>
      <c r="K134" s="7"/>
      <c r="L134" s="7"/>
      <c r="O134" s="7"/>
      <c r="P134" s="7"/>
      <c r="Q134" s="7"/>
      <c r="R134" s="7"/>
      <c r="S134" s="7"/>
      <c r="T134" s="7"/>
      <c r="U134" s="7"/>
      <c r="V134" s="7"/>
      <c r="W134" s="7"/>
      <c r="X134" s="11"/>
      <c r="Y134" s="7"/>
      <c r="Z134" s="7"/>
      <c r="AA134" s="7"/>
    </row>
    <row r="135" spans="2:27" s="1" customFormat="1" ht="22.5" customHeight="1">
      <c r="B135" s="116"/>
      <c r="C135" s="116"/>
      <c r="D135" s="7"/>
      <c r="E135" s="7"/>
      <c r="F135" s="7"/>
      <c r="G135" s="7"/>
      <c r="H135" s="116"/>
      <c r="J135" s="116"/>
      <c r="K135" s="7"/>
      <c r="L135" s="7"/>
      <c r="O135" s="7"/>
      <c r="P135" s="7"/>
      <c r="Q135" s="7"/>
      <c r="R135" s="7"/>
      <c r="S135" s="7"/>
      <c r="T135" s="7"/>
      <c r="U135" s="7"/>
      <c r="V135" s="7"/>
      <c r="W135" s="7"/>
      <c r="X135" s="11"/>
      <c r="Y135" s="7"/>
      <c r="Z135" s="7"/>
      <c r="AA135" s="7"/>
    </row>
    <row r="136" spans="2:27" s="1" customFormat="1" ht="22.5" customHeight="1">
      <c r="B136" s="116"/>
      <c r="C136" s="116"/>
      <c r="D136" s="7"/>
      <c r="E136" s="7"/>
      <c r="F136" s="7"/>
      <c r="G136" s="7"/>
      <c r="H136" s="116"/>
      <c r="J136" s="116"/>
      <c r="K136" s="7"/>
      <c r="L136" s="7"/>
      <c r="O136" s="7"/>
      <c r="P136" s="7"/>
      <c r="Q136" s="7"/>
      <c r="R136" s="7"/>
      <c r="S136" s="7"/>
      <c r="T136" s="7"/>
      <c r="U136" s="7"/>
      <c r="V136" s="7"/>
      <c r="W136" s="7"/>
      <c r="X136" s="11"/>
      <c r="Y136" s="7"/>
      <c r="Z136" s="7"/>
      <c r="AA136" s="7"/>
    </row>
    <row r="137" spans="2:27" s="1" customFormat="1" ht="22.5" customHeight="1">
      <c r="B137" s="116"/>
      <c r="C137" s="116"/>
      <c r="D137" s="7"/>
      <c r="E137" s="7"/>
      <c r="F137" s="7"/>
      <c r="G137" s="7"/>
      <c r="H137" s="116"/>
      <c r="J137" s="116"/>
      <c r="K137" s="7"/>
      <c r="L137" s="7"/>
      <c r="O137" s="7"/>
      <c r="P137" s="7"/>
      <c r="Q137" s="7"/>
      <c r="R137" s="7"/>
      <c r="S137" s="7"/>
      <c r="T137" s="7"/>
      <c r="U137" s="7"/>
      <c r="V137" s="7"/>
      <c r="W137" s="7"/>
      <c r="X137" s="11"/>
      <c r="Y137" s="7"/>
      <c r="Z137" s="7"/>
      <c r="AA137" s="7"/>
    </row>
    <row r="138" spans="2:27" s="1" customFormat="1" ht="22.5" customHeight="1">
      <c r="B138" s="116"/>
      <c r="C138" s="116"/>
      <c r="D138" s="7"/>
      <c r="E138" s="7"/>
      <c r="F138" s="7"/>
      <c r="G138" s="7"/>
      <c r="H138" s="116"/>
      <c r="J138" s="116"/>
      <c r="K138" s="7"/>
      <c r="L138" s="7"/>
      <c r="O138" s="7"/>
      <c r="P138" s="7"/>
      <c r="Q138" s="7"/>
      <c r="R138" s="7"/>
      <c r="S138" s="7"/>
      <c r="T138" s="7"/>
      <c r="U138" s="7"/>
      <c r="V138" s="7"/>
      <c r="W138" s="7"/>
      <c r="X138" s="11"/>
      <c r="Y138" s="7"/>
      <c r="Z138" s="7"/>
      <c r="AA138" s="7"/>
    </row>
    <row r="139" spans="2:27" s="1" customFormat="1" ht="22.5" customHeight="1">
      <c r="B139" s="116"/>
      <c r="C139" s="116"/>
      <c r="D139" s="7"/>
      <c r="E139" s="7"/>
      <c r="F139" s="7"/>
      <c r="G139" s="7"/>
      <c r="H139" s="116"/>
      <c r="J139" s="116"/>
      <c r="K139" s="7"/>
      <c r="L139" s="7"/>
      <c r="O139" s="7"/>
      <c r="P139" s="7"/>
      <c r="Q139" s="7"/>
      <c r="R139" s="7"/>
      <c r="S139" s="7"/>
      <c r="T139" s="7"/>
      <c r="U139" s="7"/>
      <c r="V139" s="7"/>
      <c r="W139" s="7"/>
      <c r="X139" s="11"/>
      <c r="Y139" s="7"/>
      <c r="Z139" s="7"/>
      <c r="AA139" s="7"/>
    </row>
    <row r="140" spans="2:27" ht="20">
      <c r="C140" s="116"/>
      <c r="H140" s="116"/>
      <c r="J140" s="116"/>
    </row>
    <row r="141" spans="2:27" s="1" customFormat="1" ht="20">
      <c r="B141" s="7"/>
      <c r="C141" s="116"/>
      <c r="D141" s="7"/>
      <c r="E141" s="7"/>
      <c r="F141" s="7"/>
      <c r="G141" s="7"/>
      <c r="H141" s="116"/>
      <c r="J141" s="116"/>
      <c r="K141" s="7"/>
      <c r="L141" s="7"/>
      <c r="O141" s="7"/>
      <c r="P141" s="7"/>
      <c r="Q141" s="7"/>
      <c r="R141" s="7"/>
      <c r="S141" s="7"/>
      <c r="T141" s="7"/>
      <c r="U141" s="7"/>
      <c r="V141" s="7"/>
      <c r="W141" s="7"/>
      <c r="X141" s="11"/>
      <c r="Y141" s="7"/>
      <c r="Z141" s="7"/>
      <c r="AA141" s="7"/>
    </row>
    <row r="142" spans="2:27" s="1" customFormat="1" ht="20">
      <c r="B142" s="7"/>
      <c r="C142" s="116"/>
      <c r="D142" s="7"/>
      <c r="E142" s="7"/>
      <c r="F142" s="7"/>
      <c r="G142" s="7"/>
      <c r="H142" s="116"/>
      <c r="J142" s="116"/>
      <c r="K142" s="7"/>
      <c r="L142" s="7"/>
      <c r="O142" s="7"/>
      <c r="P142" s="7"/>
      <c r="Q142" s="7"/>
      <c r="R142" s="7"/>
      <c r="S142" s="7"/>
      <c r="T142" s="7"/>
      <c r="U142" s="7"/>
      <c r="V142" s="7"/>
      <c r="W142" s="7"/>
      <c r="X142" s="11"/>
      <c r="Y142" s="7"/>
      <c r="Z142" s="7"/>
      <c r="AA142" s="7"/>
    </row>
    <row r="143" spans="2:27" s="1" customFormat="1" ht="20">
      <c r="B143" s="7"/>
      <c r="C143" s="116"/>
      <c r="D143" s="7"/>
      <c r="E143" s="7"/>
      <c r="F143" s="7"/>
      <c r="G143" s="7"/>
      <c r="H143" s="116"/>
      <c r="J143" s="116"/>
      <c r="K143" s="7"/>
      <c r="L143" s="7"/>
      <c r="O143" s="7"/>
      <c r="P143" s="7"/>
      <c r="Q143" s="7"/>
      <c r="R143" s="7"/>
      <c r="S143" s="7"/>
      <c r="T143" s="7"/>
      <c r="U143" s="7"/>
      <c r="V143" s="7"/>
      <c r="W143" s="7"/>
      <c r="X143" s="11"/>
      <c r="Y143" s="7"/>
      <c r="Z143" s="7"/>
      <c r="AA143" s="7"/>
    </row>
    <row r="144" spans="2:27" s="1" customFormat="1" ht="20">
      <c r="B144" s="7"/>
      <c r="C144" s="116"/>
      <c r="D144" s="7"/>
      <c r="E144" s="7"/>
      <c r="F144" s="7"/>
      <c r="G144" s="7"/>
      <c r="H144" s="116"/>
      <c r="J144" s="116"/>
      <c r="K144" s="7"/>
      <c r="L144" s="7"/>
      <c r="O144" s="7"/>
      <c r="P144" s="7"/>
      <c r="Q144" s="7"/>
      <c r="R144" s="7"/>
      <c r="S144" s="7"/>
      <c r="T144" s="7"/>
      <c r="U144" s="7"/>
      <c r="V144" s="7"/>
      <c r="W144" s="7"/>
      <c r="X144" s="11"/>
      <c r="Y144" s="7"/>
      <c r="Z144" s="7"/>
      <c r="AA144" s="7"/>
    </row>
    <row r="145" spans="2:27" s="1" customFormat="1" ht="20">
      <c r="B145" s="7"/>
      <c r="C145" s="116"/>
      <c r="D145" s="7"/>
      <c r="E145" s="7"/>
      <c r="F145" s="7"/>
      <c r="G145" s="7"/>
      <c r="H145" s="116"/>
      <c r="J145" s="116"/>
      <c r="K145" s="7"/>
      <c r="L145" s="7"/>
      <c r="O145" s="7"/>
      <c r="P145" s="7"/>
      <c r="Q145" s="7"/>
      <c r="R145" s="7"/>
      <c r="S145" s="7"/>
      <c r="T145" s="7"/>
      <c r="U145" s="7"/>
      <c r="V145" s="7"/>
      <c r="W145" s="7"/>
      <c r="X145" s="11"/>
      <c r="Y145" s="7"/>
      <c r="Z145" s="7"/>
      <c r="AA145" s="7"/>
    </row>
    <row r="146" spans="2:27" s="1" customFormat="1" ht="20">
      <c r="B146" s="7"/>
      <c r="C146" s="116"/>
      <c r="D146" s="7"/>
      <c r="E146" s="7"/>
      <c r="F146" s="7"/>
      <c r="G146" s="7"/>
      <c r="H146" s="116"/>
      <c r="J146" s="116"/>
      <c r="K146" s="7"/>
      <c r="L146" s="7"/>
      <c r="O146" s="7"/>
      <c r="P146" s="7"/>
      <c r="Q146" s="7"/>
      <c r="R146" s="7"/>
      <c r="S146" s="7"/>
      <c r="T146" s="7"/>
      <c r="U146" s="7"/>
      <c r="V146" s="7"/>
      <c r="W146" s="7"/>
      <c r="X146" s="11"/>
      <c r="Y146" s="7"/>
      <c r="Z146" s="7"/>
      <c r="AA146" s="7"/>
    </row>
    <row r="147" spans="2:27" s="1" customFormat="1" ht="20">
      <c r="B147" s="7"/>
      <c r="C147" s="116"/>
      <c r="D147" s="7"/>
      <c r="E147" s="7"/>
      <c r="F147" s="7"/>
      <c r="G147" s="7"/>
      <c r="H147" s="116"/>
      <c r="J147" s="116"/>
      <c r="K147" s="7"/>
      <c r="L147" s="7"/>
      <c r="O147" s="7"/>
      <c r="P147" s="7"/>
      <c r="Q147" s="7"/>
      <c r="R147" s="7"/>
      <c r="S147" s="7"/>
      <c r="T147" s="7"/>
      <c r="U147" s="7"/>
      <c r="V147" s="7"/>
      <c r="W147" s="7"/>
      <c r="X147" s="11"/>
      <c r="Y147" s="7"/>
      <c r="Z147" s="7"/>
      <c r="AA147" s="7"/>
    </row>
    <row r="148" spans="2:27" s="1" customFormat="1" ht="20">
      <c r="B148" s="7"/>
      <c r="C148" s="116"/>
      <c r="D148" s="7"/>
      <c r="E148" s="7"/>
      <c r="F148" s="7"/>
      <c r="G148" s="7"/>
      <c r="H148" s="116"/>
      <c r="J148" s="116"/>
      <c r="K148" s="7"/>
      <c r="L148" s="7"/>
      <c r="O148" s="7"/>
      <c r="P148" s="7"/>
      <c r="Q148" s="7"/>
      <c r="R148" s="7"/>
      <c r="S148" s="7"/>
      <c r="T148" s="7"/>
      <c r="U148" s="7"/>
      <c r="V148" s="7"/>
      <c r="W148" s="7"/>
      <c r="X148" s="11"/>
      <c r="Y148" s="7"/>
      <c r="Z148" s="7"/>
      <c r="AA148" s="7"/>
    </row>
    <row r="149" spans="2:27" s="1" customFormat="1" ht="20">
      <c r="B149" s="7"/>
      <c r="C149" s="116"/>
      <c r="D149" s="7"/>
      <c r="E149" s="7"/>
      <c r="F149" s="7"/>
      <c r="G149" s="7"/>
      <c r="H149" s="116"/>
      <c r="J149" s="116"/>
      <c r="K149" s="7"/>
      <c r="L149" s="7"/>
      <c r="O149" s="7"/>
      <c r="P149" s="7"/>
      <c r="Q149" s="7"/>
      <c r="R149" s="7"/>
      <c r="S149" s="7"/>
      <c r="T149" s="7"/>
      <c r="U149" s="7"/>
      <c r="V149" s="7"/>
      <c r="W149" s="7"/>
      <c r="X149" s="11"/>
      <c r="Y149" s="7"/>
      <c r="Z149" s="7"/>
      <c r="AA149" s="7"/>
    </row>
    <row r="150" spans="2:27" s="1" customFormat="1" ht="20">
      <c r="B150" s="7"/>
      <c r="C150" s="116"/>
      <c r="D150" s="7"/>
      <c r="E150" s="7"/>
      <c r="F150" s="7"/>
      <c r="G150" s="7"/>
      <c r="H150" s="116"/>
      <c r="J150" s="116"/>
      <c r="K150" s="7"/>
      <c r="L150" s="7"/>
      <c r="O150" s="7"/>
      <c r="P150" s="7"/>
      <c r="Q150" s="7"/>
      <c r="R150" s="7"/>
      <c r="S150" s="7"/>
      <c r="T150" s="7"/>
      <c r="U150" s="7"/>
      <c r="V150" s="7"/>
      <c r="W150" s="7"/>
      <c r="X150" s="11"/>
      <c r="Y150" s="7"/>
      <c r="Z150" s="7"/>
      <c r="AA150" s="7"/>
    </row>
    <row r="151" spans="2:27" s="1" customFormat="1" ht="20">
      <c r="B151" s="7"/>
      <c r="C151" s="116"/>
      <c r="D151" s="7"/>
      <c r="E151" s="7"/>
      <c r="F151" s="7"/>
      <c r="G151" s="7"/>
      <c r="H151" s="116"/>
      <c r="J151" s="116"/>
      <c r="K151" s="7"/>
      <c r="L151" s="7"/>
      <c r="O151" s="7"/>
      <c r="P151" s="7"/>
      <c r="Q151" s="7"/>
      <c r="R151" s="7"/>
      <c r="S151" s="7"/>
      <c r="T151" s="7"/>
      <c r="U151" s="7"/>
      <c r="V151" s="7"/>
      <c r="W151" s="7"/>
      <c r="X151" s="11"/>
      <c r="Y151" s="7"/>
      <c r="Z151" s="7"/>
      <c r="AA151" s="7"/>
    </row>
    <row r="152" spans="2:27" ht="20">
      <c r="C152" s="116"/>
      <c r="H152" s="116"/>
      <c r="J152" s="116"/>
    </row>
    <row r="153" spans="2:27" ht="20">
      <c r="C153" s="116"/>
      <c r="H153" s="116"/>
      <c r="J153" s="116"/>
    </row>
    <row r="154" spans="2:27" ht="20">
      <c r="C154" s="116"/>
      <c r="H154" s="116"/>
      <c r="J154" s="116"/>
    </row>
    <row r="155" spans="2:27" ht="20">
      <c r="C155" s="116"/>
      <c r="H155" s="116"/>
      <c r="J155" s="116"/>
    </row>
    <row r="156" spans="2:27" ht="20">
      <c r="C156" s="116"/>
      <c r="H156" s="116"/>
      <c r="J156" s="116"/>
    </row>
    <row r="157" spans="2:27" ht="20">
      <c r="C157" s="116"/>
      <c r="H157" s="116"/>
      <c r="J157" s="116"/>
    </row>
    <row r="158" spans="2:27" ht="20">
      <c r="C158" s="116"/>
      <c r="H158" s="116"/>
      <c r="J158" s="116"/>
    </row>
    <row r="159" spans="2:27" ht="20">
      <c r="C159" s="116"/>
      <c r="H159" s="116"/>
      <c r="J159" s="116"/>
    </row>
    <row r="160" spans="2:27" ht="20">
      <c r="C160" s="116"/>
      <c r="H160" s="116"/>
      <c r="J160" s="116"/>
    </row>
    <row r="161" spans="3:10" ht="20">
      <c r="C161" s="116"/>
      <c r="H161" s="116"/>
      <c r="J161" s="116"/>
    </row>
    <row r="162" spans="3:10" ht="20">
      <c r="C162" s="116"/>
      <c r="H162" s="116"/>
      <c r="J162" s="116"/>
    </row>
    <row r="163" spans="3:10" ht="20">
      <c r="C163" s="116"/>
      <c r="H163" s="116"/>
      <c r="J163" s="116"/>
    </row>
    <row r="164" spans="3:10" ht="20">
      <c r="C164" s="116"/>
      <c r="H164" s="116"/>
      <c r="J164" s="116"/>
    </row>
    <row r="165" spans="3:10" ht="20">
      <c r="C165" s="116"/>
      <c r="H165" s="116"/>
      <c r="J165" s="116"/>
    </row>
    <row r="166" spans="3:10" ht="20">
      <c r="C166" s="116"/>
      <c r="H166" s="116"/>
      <c r="J166" s="116"/>
    </row>
    <row r="167" spans="3:10" ht="20">
      <c r="C167" s="116"/>
      <c r="H167" s="116"/>
      <c r="J167" s="116"/>
    </row>
    <row r="168" spans="3:10" ht="20">
      <c r="C168" s="116"/>
      <c r="H168" s="116"/>
      <c r="J168" s="116"/>
    </row>
    <row r="169" spans="3:10" ht="20">
      <c r="C169" s="116"/>
      <c r="H169" s="116"/>
      <c r="J169" s="116"/>
    </row>
    <row r="170" spans="3:10" ht="20">
      <c r="C170" s="116"/>
      <c r="H170" s="116"/>
      <c r="J170" s="116"/>
    </row>
    <row r="171" spans="3:10" ht="20">
      <c r="C171" s="116"/>
      <c r="H171" s="116"/>
      <c r="J171" s="116"/>
    </row>
    <row r="172" spans="3:10" ht="20">
      <c r="C172" s="116"/>
      <c r="H172" s="116"/>
      <c r="J172" s="116"/>
    </row>
    <row r="173" spans="3:10" ht="20">
      <c r="C173" s="116"/>
      <c r="H173" s="116"/>
      <c r="J173" s="116"/>
    </row>
    <row r="174" spans="3:10" ht="20">
      <c r="C174" s="116"/>
      <c r="H174" s="116"/>
      <c r="J174" s="116"/>
    </row>
    <row r="175" spans="3:10" ht="20">
      <c r="C175" s="116"/>
      <c r="H175" s="116"/>
      <c r="J175" s="116"/>
    </row>
    <row r="176" spans="3:10" ht="20">
      <c r="C176" s="116"/>
      <c r="H176" s="116"/>
      <c r="J176" s="116"/>
    </row>
    <row r="177" spans="3:10" ht="20">
      <c r="C177" s="116"/>
      <c r="H177" s="116"/>
      <c r="J177" s="116"/>
    </row>
    <row r="178" spans="3:10" ht="20">
      <c r="C178" s="116"/>
      <c r="H178" s="116"/>
      <c r="J178" s="116"/>
    </row>
    <row r="179" spans="3:10" ht="20">
      <c r="C179" s="116"/>
      <c r="H179" s="116"/>
      <c r="J179" s="116"/>
    </row>
    <row r="180" spans="3:10" ht="20">
      <c r="C180" s="116"/>
      <c r="H180" s="116"/>
      <c r="J180" s="116"/>
    </row>
    <row r="181" spans="3:10" ht="20">
      <c r="C181" s="116"/>
      <c r="H181" s="116"/>
      <c r="J181" s="116"/>
    </row>
    <row r="182" spans="3:10" ht="20">
      <c r="C182" s="116"/>
      <c r="H182" s="116"/>
      <c r="J182" s="116"/>
    </row>
    <row r="183" spans="3:10" ht="20">
      <c r="C183" s="116"/>
      <c r="H183" s="116"/>
      <c r="J183" s="116"/>
    </row>
    <row r="184" spans="3:10" ht="20">
      <c r="C184" s="116"/>
      <c r="H184" s="116"/>
      <c r="J184" s="116"/>
    </row>
    <row r="185" spans="3:10" ht="20">
      <c r="C185" s="116"/>
      <c r="H185" s="116"/>
      <c r="J185" s="116"/>
    </row>
    <row r="186" spans="3:10" ht="20">
      <c r="C186" s="116"/>
      <c r="H186" s="116"/>
      <c r="J186" s="116"/>
    </row>
    <row r="187" spans="3:10" ht="20">
      <c r="C187" s="116"/>
      <c r="H187" s="116"/>
      <c r="J187" s="116"/>
    </row>
    <row r="188" spans="3:10" ht="20">
      <c r="C188" s="116"/>
      <c r="H188" s="116"/>
      <c r="J188" s="116"/>
    </row>
    <row r="189" spans="3:10" ht="20">
      <c r="C189" s="116"/>
      <c r="H189" s="116"/>
      <c r="J189" s="116"/>
    </row>
    <row r="190" spans="3:10" ht="20">
      <c r="C190" s="116"/>
      <c r="H190" s="116"/>
      <c r="J190" s="116"/>
    </row>
    <row r="191" spans="3:10" ht="20">
      <c r="C191" s="116"/>
      <c r="H191" s="116"/>
      <c r="J191" s="116"/>
    </row>
    <row r="192" spans="3:10" ht="20">
      <c r="C192" s="116"/>
      <c r="H192" s="116"/>
      <c r="J192" s="116"/>
    </row>
    <row r="193" spans="3:10" ht="20">
      <c r="C193" s="116"/>
      <c r="H193" s="116"/>
      <c r="J193" s="116"/>
    </row>
    <row r="194" spans="3:10" ht="20">
      <c r="C194" s="116"/>
      <c r="H194" s="116"/>
      <c r="J194" s="116"/>
    </row>
    <row r="195" spans="3:10" ht="20">
      <c r="C195" s="116"/>
      <c r="H195" s="116"/>
      <c r="J195" s="116"/>
    </row>
    <row r="196" spans="3:10" ht="20">
      <c r="C196" s="116"/>
      <c r="H196" s="116"/>
      <c r="J196" s="116"/>
    </row>
    <row r="197" spans="3:10" ht="20">
      <c r="C197" s="116"/>
      <c r="H197" s="116"/>
      <c r="J197" s="116"/>
    </row>
    <row r="198" spans="3:10" ht="20">
      <c r="C198" s="116"/>
      <c r="H198" s="116"/>
      <c r="J198" s="116"/>
    </row>
    <row r="199" spans="3:10" ht="20">
      <c r="C199" s="116"/>
      <c r="H199" s="116"/>
      <c r="J199" s="116"/>
    </row>
    <row r="200" spans="3:10" ht="20">
      <c r="C200" s="116"/>
      <c r="H200" s="116"/>
      <c r="J200" s="116"/>
    </row>
    <row r="201" spans="3:10" ht="20">
      <c r="C201" s="116"/>
      <c r="H201" s="116"/>
      <c r="J201" s="116"/>
    </row>
    <row r="202" spans="3:10" ht="20">
      <c r="C202" s="116"/>
      <c r="H202" s="116"/>
      <c r="J202" s="116"/>
    </row>
    <row r="203" spans="3:10" ht="20">
      <c r="C203" s="116"/>
      <c r="H203" s="116"/>
      <c r="J203" s="116"/>
    </row>
    <row r="204" spans="3:10" ht="20">
      <c r="C204" s="116"/>
      <c r="H204" s="116"/>
      <c r="J204" s="116"/>
    </row>
    <row r="205" spans="3:10" ht="20">
      <c r="C205" s="116"/>
      <c r="H205" s="116"/>
      <c r="J205" s="116"/>
    </row>
    <row r="206" spans="3:10" ht="20">
      <c r="C206" s="116"/>
      <c r="H206" s="116"/>
      <c r="J206" s="116"/>
    </row>
    <row r="207" spans="3:10" ht="20">
      <c r="C207" s="116"/>
      <c r="H207" s="116"/>
      <c r="J207" s="116"/>
    </row>
    <row r="208" spans="3:10" ht="20">
      <c r="C208" s="116"/>
      <c r="H208" s="116"/>
      <c r="J208" s="116"/>
    </row>
    <row r="209" spans="3:10" ht="20">
      <c r="C209" s="116"/>
      <c r="H209" s="116"/>
      <c r="J209" s="116"/>
    </row>
    <row r="210" spans="3:10" ht="20">
      <c r="C210" s="116"/>
      <c r="H210" s="116"/>
      <c r="J210" s="116"/>
    </row>
    <row r="211" spans="3:10" ht="20">
      <c r="C211" s="116"/>
      <c r="H211" s="116"/>
      <c r="J211" s="116"/>
    </row>
    <row r="212" spans="3:10" ht="20">
      <c r="C212" s="116"/>
      <c r="H212" s="116"/>
      <c r="J212" s="116"/>
    </row>
  </sheetData>
  <mergeCells count="37">
    <mergeCell ref="P25:V25"/>
    <mergeCell ref="P18:V18"/>
    <mergeCell ref="P19:V19"/>
    <mergeCell ref="P21:V21"/>
    <mergeCell ref="P23:U23"/>
    <mergeCell ref="P24:V24"/>
    <mergeCell ref="P37:V37"/>
    <mergeCell ref="P26:V26"/>
    <mergeCell ref="P27:V27"/>
    <mergeCell ref="P28:V28"/>
    <mergeCell ref="P29:V29"/>
    <mergeCell ref="P30:V30"/>
    <mergeCell ref="P31:V31"/>
    <mergeCell ref="P32:V32"/>
    <mergeCell ref="P33:V33"/>
    <mergeCell ref="P34:V34"/>
    <mergeCell ref="P35:V35"/>
    <mergeCell ref="P36:V36"/>
    <mergeCell ref="P89:V89"/>
    <mergeCell ref="P38:V38"/>
    <mergeCell ref="P39:V39"/>
    <mergeCell ref="P43:V43"/>
    <mergeCell ref="P45:V45"/>
    <mergeCell ref="P48:V48"/>
    <mergeCell ref="P51:V51"/>
    <mergeCell ref="P54:V54"/>
    <mergeCell ref="P57:V57"/>
    <mergeCell ref="P60:V60"/>
    <mergeCell ref="P82:V82"/>
    <mergeCell ref="P42:V42"/>
    <mergeCell ref="P91:V91"/>
    <mergeCell ref="N95:X95"/>
    <mergeCell ref="H97:I97"/>
    <mergeCell ref="N100:X100"/>
    <mergeCell ref="H101:I101"/>
    <mergeCell ref="J101:K101"/>
    <mergeCell ref="N101:X101"/>
  </mergeCells>
  <printOptions horizontalCentered="1" verticalCentered="1"/>
  <pageMargins left="0" right="0" top="0" bottom="0" header="0" footer="0"/>
  <pageSetup paperSize="9" scale="60" firstPageNumber="4294963191" fitToHeight="2" orientation="landscape" r:id="rId1"/>
  <headerFooter alignWithMargins="0"/>
  <rowBreaks count="1" manualBreakCount="1">
    <brk id="107" max="23" man="1"/>
  </row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topLeftCell="A7" workbookViewId="0">
      <selection activeCell="O24" sqref="O24"/>
    </sheetView>
  </sheetViews>
  <sheetFormatPr defaultRowHeight="12.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28</vt:i4>
      </vt:variant>
      <vt:variant>
        <vt:lpstr>Named Ranges</vt:lpstr>
      </vt:variant>
      <vt:variant>
        <vt:i4>34</vt:i4>
      </vt:variant>
    </vt:vector>
  </HeadingPairs>
  <TitlesOfParts>
    <vt:vector size="62" baseType="lpstr">
      <vt:lpstr>28042022</vt:lpstr>
      <vt:lpstr>Foto 28042022</vt:lpstr>
      <vt:lpstr>27052022(1)</vt:lpstr>
      <vt:lpstr>27052022(2)</vt:lpstr>
      <vt:lpstr>Foto27052022</vt:lpstr>
      <vt:lpstr>30052022</vt:lpstr>
      <vt:lpstr>Foto30052022</vt:lpstr>
      <vt:lpstr>06062022</vt:lpstr>
      <vt:lpstr>Foto06062022</vt:lpstr>
      <vt:lpstr>14062022</vt:lpstr>
      <vt:lpstr>Foto14062022</vt:lpstr>
      <vt:lpstr>22062022</vt:lpstr>
      <vt:lpstr>Foto22062022</vt:lpstr>
      <vt:lpstr>27062022</vt:lpstr>
      <vt:lpstr>Foto 27062022</vt:lpstr>
      <vt:lpstr>20072022 Purchase</vt:lpstr>
      <vt:lpstr>20072022 </vt:lpstr>
      <vt:lpstr>20220726</vt:lpstr>
      <vt:lpstr>20220803</vt:lpstr>
      <vt:lpstr>202208012</vt:lpstr>
      <vt:lpstr>Foto202208012</vt:lpstr>
      <vt:lpstr>20220819</vt:lpstr>
      <vt:lpstr>foto20220819</vt:lpstr>
      <vt:lpstr>20220901</vt:lpstr>
      <vt:lpstr>foto20220901</vt:lpstr>
      <vt:lpstr>20220906</vt:lpstr>
      <vt:lpstr>foto20220906</vt:lpstr>
      <vt:lpstr>20220915</vt:lpstr>
      <vt:lpstr>'06062022'!Print_Area</vt:lpstr>
      <vt:lpstr>'14062022'!Print_Area</vt:lpstr>
      <vt:lpstr>'20072022 '!Print_Area</vt:lpstr>
      <vt:lpstr>'20072022 Purchase'!Print_Area</vt:lpstr>
      <vt:lpstr>'20220726'!Print_Area</vt:lpstr>
      <vt:lpstr>'202208012'!Print_Area</vt:lpstr>
      <vt:lpstr>'20220803'!Print_Area</vt:lpstr>
      <vt:lpstr>'20220819'!Print_Area</vt:lpstr>
      <vt:lpstr>'20220901'!Print_Area</vt:lpstr>
      <vt:lpstr>'20220906'!Print_Area</vt:lpstr>
      <vt:lpstr>'20220915'!Print_Area</vt:lpstr>
      <vt:lpstr>'22062022'!Print_Area</vt:lpstr>
      <vt:lpstr>'27052022(1)'!Print_Area</vt:lpstr>
      <vt:lpstr>'27052022(2)'!Print_Area</vt:lpstr>
      <vt:lpstr>'27062022'!Print_Area</vt:lpstr>
      <vt:lpstr>'28042022'!Print_Area</vt:lpstr>
      <vt:lpstr>'30052022'!Print_Area</vt:lpstr>
      <vt:lpstr>'06062022'!Print_Titles</vt:lpstr>
      <vt:lpstr>'14062022'!Print_Titles</vt:lpstr>
      <vt:lpstr>'20072022 '!Print_Titles</vt:lpstr>
      <vt:lpstr>'20072022 Purchase'!Print_Titles</vt:lpstr>
      <vt:lpstr>'20220726'!Print_Titles</vt:lpstr>
      <vt:lpstr>'202208012'!Print_Titles</vt:lpstr>
      <vt:lpstr>'20220803'!Print_Titles</vt:lpstr>
      <vt:lpstr>'20220819'!Print_Titles</vt:lpstr>
      <vt:lpstr>'20220901'!Print_Titles</vt:lpstr>
      <vt:lpstr>'20220906'!Print_Titles</vt:lpstr>
      <vt:lpstr>'20220915'!Print_Titles</vt:lpstr>
      <vt:lpstr>'22062022'!Print_Titles</vt:lpstr>
      <vt:lpstr>'27052022(1)'!Print_Titles</vt:lpstr>
      <vt:lpstr>'27052022(2)'!Print_Titles</vt:lpstr>
      <vt:lpstr>'27062022'!Print_Titles</vt:lpstr>
      <vt:lpstr>'28042022'!Print_Titles</vt:lpstr>
      <vt:lpstr>'30052022'!Print_Titles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Nurhakim</dc:creator>
  <cp:lastModifiedBy>Yoke</cp:lastModifiedBy>
  <cp:lastPrinted>2022-09-19T01:12:40Z</cp:lastPrinted>
  <dcterms:created xsi:type="dcterms:W3CDTF">2021-09-21T14:19:42Z</dcterms:created>
  <dcterms:modified xsi:type="dcterms:W3CDTF">2022-09-19T02:47:00Z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60c5bea9-8cc4-4b52-b75c-6b36a73d6e9c_Enabled">
    <vt:lpwstr>true</vt:lpwstr>
  </property>
  <property fmtid="{D5CDD505-2E9C-101B-9397-08002B2CF9AE}" pid="3" name="MSIP_Label_60c5bea9-8cc4-4b52-b75c-6b36a73d6e9c_SetDate">
    <vt:lpwstr>2022-04-01T00:28:25Z</vt:lpwstr>
  </property>
  <property fmtid="{D5CDD505-2E9C-101B-9397-08002B2CF9AE}" pid="4" name="MSIP_Label_60c5bea9-8cc4-4b52-b75c-6b36a73d6e9c_Method">
    <vt:lpwstr>Privileged</vt:lpwstr>
  </property>
  <property fmtid="{D5CDD505-2E9C-101B-9397-08002B2CF9AE}" pid="5" name="MSIP_Label_60c5bea9-8cc4-4b52-b75c-6b36a73d6e9c_Name">
    <vt:lpwstr>General</vt:lpwstr>
  </property>
  <property fmtid="{D5CDD505-2E9C-101B-9397-08002B2CF9AE}" pid="6" name="MSIP_Label_60c5bea9-8cc4-4b52-b75c-6b36a73d6e9c_SiteId">
    <vt:lpwstr>c26d3ea9-9778-487b-8a9b-8b0243c534ad</vt:lpwstr>
  </property>
  <property fmtid="{D5CDD505-2E9C-101B-9397-08002B2CF9AE}" pid="7" name="MSIP_Label_60c5bea9-8cc4-4b52-b75c-6b36a73d6e9c_ActionId">
    <vt:lpwstr>5ac8a389-b624-49af-8fc9-262cf91aefce</vt:lpwstr>
  </property>
  <property fmtid="{D5CDD505-2E9C-101B-9397-08002B2CF9AE}" pid="8" name="MSIP_Label_60c5bea9-8cc4-4b52-b75c-6b36a73d6e9c_ContentBits">
    <vt:lpwstr>0</vt:lpwstr>
  </property>
</Properties>
</file>